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Summary" sheetId="15" r:id="rId1"/>
    <sheet name="oxides" sheetId="16" r:id="rId2"/>
    <sheet name="Lake" sheetId="2" r:id="rId3"/>
    <sheet name="Shaw" sheetId="3" r:id="rId4"/>
    <sheet name="Parker" sheetId="4" r:id="rId5"/>
    <sheet name="Tennycape" sheetId="5" r:id="rId6"/>
    <sheet name="MacDonald" sheetId="6" r:id="rId7"/>
    <sheet name="Minasville" sheetId="7" r:id="rId8"/>
    <sheet name="BlackRock" sheetId="8" r:id="rId9"/>
    <sheet name="EMtn" sheetId="9" r:id="rId10"/>
    <sheet name="MnMines" sheetId="10" r:id="rId11"/>
    <sheet name="Brookdale" sheetId="11" r:id="rId12"/>
    <sheet name="McCuish" sheetId="12" r:id="rId13"/>
    <sheet name="Morrison" sheetId="13" r:id="rId14"/>
    <sheet name="Bridgeville" sheetId="14" r:id="rId15"/>
    <sheet name="Sheet1" sheetId="17" r:id="rId16"/>
    <sheet name="Sheet2" sheetId="19" r:id="rId17"/>
  </sheets>
  <calcPr calcId="125725"/>
</workbook>
</file>

<file path=xl/calcChain.xml><?xml version="1.0" encoding="utf-8"?>
<calcChain xmlns="http://schemas.openxmlformats.org/spreadsheetml/2006/main">
  <c r="Y8" i="7"/>
  <c r="X8"/>
  <c r="W8"/>
  <c r="T8"/>
  <c r="S8"/>
  <c r="Q8"/>
  <c r="N8"/>
  <c r="L8"/>
  <c r="J8"/>
  <c r="I8"/>
  <c r="G8"/>
  <c r="F8"/>
  <c r="E8"/>
  <c r="D8"/>
  <c r="D12"/>
  <c r="C5" i="16"/>
  <c r="C2"/>
  <c r="I3" i="17"/>
  <c r="I35" s="1"/>
  <c r="P39"/>
  <c r="O39"/>
  <c r="N39"/>
  <c r="M39"/>
  <c r="L39"/>
  <c r="K39"/>
  <c r="J39"/>
  <c r="I39"/>
  <c r="P43"/>
  <c r="O43"/>
  <c r="N43"/>
  <c r="M43"/>
  <c r="L43"/>
  <c r="K43"/>
  <c r="J43"/>
  <c r="I43"/>
  <c r="P27"/>
  <c r="O27"/>
  <c r="N27"/>
  <c r="M27"/>
  <c r="L27"/>
  <c r="K27"/>
  <c r="J27"/>
  <c r="I27"/>
  <c r="P40"/>
  <c r="O40"/>
  <c r="N40"/>
  <c r="M40"/>
  <c r="L40"/>
  <c r="K40"/>
  <c r="J40"/>
  <c r="I40"/>
  <c r="R40" s="1"/>
  <c r="P7"/>
  <c r="O7"/>
  <c r="N7"/>
  <c r="M7"/>
  <c r="L7"/>
  <c r="K7"/>
  <c r="J7"/>
  <c r="I7"/>
  <c r="P33"/>
  <c r="O33"/>
  <c r="N33"/>
  <c r="M33"/>
  <c r="L33"/>
  <c r="K33"/>
  <c r="J33"/>
  <c r="I33"/>
  <c r="P41"/>
  <c r="O41"/>
  <c r="N41"/>
  <c r="M41"/>
  <c r="L41"/>
  <c r="K41"/>
  <c r="J41"/>
  <c r="I41"/>
  <c r="R41" s="1"/>
  <c r="P37"/>
  <c r="O37"/>
  <c r="N37"/>
  <c r="M37"/>
  <c r="L37"/>
  <c r="K37"/>
  <c r="J37"/>
  <c r="I37"/>
  <c r="R37" s="1"/>
  <c r="P44"/>
  <c r="O44"/>
  <c r="N44"/>
  <c r="M44"/>
  <c r="L44"/>
  <c r="K44"/>
  <c r="J44"/>
  <c r="I44"/>
  <c r="R44" s="1"/>
  <c r="P5"/>
  <c r="O5"/>
  <c r="N5"/>
  <c r="M5"/>
  <c r="L5"/>
  <c r="K5"/>
  <c r="J5"/>
  <c r="I5"/>
  <c r="P12"/>
  <c r="O12"/>
  <c r="N12"/>
  <c r="M12"/>
  <c r="L12"/>
  <c r="K12"/>
  <c r="J12"/>
  <c r="I12"/>
  <c r="P14"/>
  <c r="O14"/>
  <c r="N14"/>
  <c r="M14"/>
  <c r="L14"/>
  <c r="K14"/>
  <c r="J14"/>
  <c r="I14"/>
  <c r="P20"/>
  <c r="O20"/>
  <c r="N20"/>
  <c r="M20"/>
  <c r="L20"/>
  <c r="K20"/>
  <c r="J20"/>
  <c r="I20"/>
  <c r="R20" s="1"/>
  <c r="P31"/>
  <c r="O31"/>
  <c r="N31"/>
  <c r="M31"/>
  <c r="L31"/>
  <c r="K31"/>
  <c r="J31"/>
  <c r="I31"/>
  <c r="P17"/>
  <c r="O17"/>
  <c r="N17"/>
  <c r="M17"/>
  <c r="L17"/>
  <c r="K17"/>
  <c r="J17"/>
  <c r="I17"/>
  <c r="P15"/>
  <c r="O15"/>
  <c r="N15"/>
  <c r="M15"/>
  <c r="L15"/>
  <c r="K15"/>
  <c r="J15"/>
  <c r="I15"/>
  <c r="P38"/>
  <c r="O38"/>
  <c r="N38"/>
  <c r="M38"/>
  <c r="L38"/>
  <c r="K38"/>
  <c r="J38"/>
  <c r="I38"/>
  <c r="P9"/>
  <c r="O9"/>
  <c r="N9"/>
  <c r="M9"/>
  <c r="L9"/>
  <c r="K9"/>
  <c r="J9"/>
  <c r="I9"/>
  <c r="P36"/>
  <c r="O36"/>
  <c r="N36"/>
  <c r="M36"/>
  <c r="L36"/>
  <c r="K36"/>
  <c r="J36"/>
  <c r="I36"/>
  <c r="P21"/>
  <c r="O21"/>
  <c r="N21"/>
  <c r="M21"/>
  <c r="L21"/>
  <c r="K21"/>
  <c r="J21"/>
  <c r="I21"/>
  <c r="R21" s="1"/>
  <c r="P30"/>
  <c r="O30"/>
  <c r="N30"/>
  <c r="M30"/>
  <c r="L30"/>
  <c r="K30"/>
  <c r="J30"/>
  <c r="I30"/>
  <c r="R30" s="1"/>
  <c r="P26"/>
  <c r="O26"/>
  <c r="N26"/>
  <c r="M26"/>
  <c r="L26"/>
  <c r="K26"/>
  <c r="J26"/>
  <c r="I26"/>
  <c r="R26" s="1"/>
  <c r="P24"/>
  <c r="O24"/>
  <c r="N24"/>
  <c r="M24"/>
  <c r="L24"/>
  <c r="K24"/>
  <c r="J24"/>
  <c r="I24"/>
  <c r="R24" s="1"/>
  <c r="P23"/>
  <c r="O23"/>
  <c r="N23"/>
  <c r="M23"/>
  <c r="L23"/>
  <c r="K23"/>
  <c r="J23"/>
  <c r="I23"/>
  <c r="P28"/>
  <c r="O28"/>
  <c r="N28"/>
  <c r="M28"/>
  <c r="L28"/>
  <c r="K28"/>
  <c r="J28"/>
  <c r="I28"/>
  <c r="P25"/>
  <c r="O25"/>
  <c r="N25"/>
  <c r="M25"/>
  <c r="L25"/>
  <c r="K25"/>
  <c r="J25"/>
  <c r="I25"/>
  <c r="P18"/>
  <c r="O18"/>
  <c r="N18"/>
  <c r="M18"/>
  <c r="L18"/>
  <c r="K18"/>
  <c r="J18"/>
  <c r="I18"/>
  <c r="R18" s="1"/>
  <c r="P10"/>
  <c r="O10"/>
  <c r="N10"/>
  <c r="M10"/>
  <c r="L10"/>
  <c r="K10"/>
  <c r="J10"/>
  <c r="I10"/>
  <c r="P16"/>
  <c r="O16"/>
  <c r="N16"/>
  <c r="M16"/>
  <c r="L16"/>
  <c r="K16"/>
  <c r="J16"/>
  <c r="I16"/>
  <c r="R16" s="1"/>
  <c r="P19"/>
  <c r="O19"/>
  <c r="N19"/>
  <c r="M19"/>
  <c r="L19"/>
  <c r="K19"/>
  <c r="J19"/>
  <c r="I19"/>
  <c r="P22"/>
  <c r="O22"/>
  <c r="N22"/>
  <c r="M22"/>
  <c r="L22"/>
  <c r="K22"/>
  <c r="J22"/>
  <c r="I22"/>
  <c r="P29"/>
  <c r="O29"/>
  <c r="N29"/>
  <c r="M29"/>
  <c r="L29"/>
  <c r="K29"/>
  <c r="J29"/>
  <c r="I29"/>
  <c r="P32"/>
  <c r="O32"/>
  <c r="N32"/>
  <c r="M32"/>
  <c r="L32"/>
  <c r="K32"/>
  <c r="J32"/>
  <c r="I32"/>
  <c r="P42"/>
  <c r="O42"/>
  <c r="N42"/>
  <c r="M42"/>
  <c r="L42"/>
  <c r="K42"/>
  <c r="J42"/>
  <c r="I42"/>
  <c r="P6"/>
  <c r="O6"/>
  <c r="N6"/>
  <c r="M6"/>
  <c r="L6"/>
  <c r="K6"/>
  <c r="J6"/>
  <c r="I6"/>
  <c r="R45"/>
  <c r="P35"/>
  <c r="O35"/>
  <c r="N35"/>
  <c r="M35"/>
  <c r="L35"/>
  <c r="K35"/>
  <c r="J35"/>
  <c r="P34"/>
  <c r="O34"/>
  <c r="N34"/>
  <c r="M34"/>
  <c r="L34"/>
  <c r="K34"/>
  <c r="I34"/>
  <c r="J8"/>
  <c r="K8"/>
  <c r="L8"/>
  <c r="M8"/>
  <c r="N8"/>
  <c r="O8"/>
  <c r="P8"/>
  <c r="J13"/>
  <c r="K13"/>
  <c r="L13"/>
  <c r="M13"/>
  <c r="N13"/>
  <c r="O13"/>
  <c r="P13"/>
  <c r="P11"/>
  <c r="O11"/>
  <c r="N11"/>
  <c r="M11"/>
  <c r="L11"/>
  <c r="K11"/>
  <c r="J11"/>
  <c r="I11"/>
  <c r="N18" i="16"/>
  <c r="H12"/>
  <c r="G12"/>
  <c r="F12"/>
  <c r="E12"/>
  <c r="I5"/>
  <c r="H5"/>
  <c r="G5"/>
  <c r="F5"/>
  <c r="E5"/>
  <c r="D12"/>
  <c r="D5"/>
  <c r="C12" l="1"/>
  <c r="N12" s="1"/>
  <c r="I13" i="17"/>
  <c r="I8"/>
  <c r="R8" s="1"/>
  <c r="R25"/>
  <c r="R23"/>
  <c r="R11"/>
  <c r="R22"/>
  <c r="R19"/>
  <c r="R36"/>
  <c r="R9"/>
  <c r="R38"/>
  <c r="R15"/>
  <c r="R17"/>
  <c r="R31"/>
  <c r="R33"/>
  <c r="R7"/>
  <c r="R28"/>
  <c r="R10"/>
  <c r="R14"/>
  <c r="R12"/>
  <c r="R5"/>
  <c r="R27"/>
  <c r="R43"/>
  <c r="R39"/>
  <c r="R13"/>
  <c r="R35"/>
  <c r="R34"/>
  <c r="R6"/>
  <c r="R42"/>
  <c r="R32"/>
  <c r="R29"/>
  <c r="B8" i="15"/>
  <c r="M15"/>
  <c r="M7"/>
  <c r="M23" s="1"/>
  <c r="K8" i="14"/>
  <c r="K8" i="12"/>
  <c r="W8" i="11"/>
  <c r="AA12" i="15" s="1"/>
  <c r="AD13"/>
  <c r="X8" i="9"/>
  <c r="U11" i="15"/>
  <c r="W11"/>
  <c r="X11"/>
  <c r="AA11"/>
  <c r="AD11"/>
  <c r="X8" i="8"/>
  <c r="W8"/>
  <c r="D16" i="15"/>
  <c r="C14" i="16" s="1"/>
  <c r="E16" i="15"/>
  <c r="D14" i="16" s="1"/>
  <c r="I16" i="15"/>
  <c r="H14" i="16" s="1"/>
  <c r="N16" i="15"/>
  <c r="P16"/>
  <c r="T16"/>
  <c r="W16"/>
  <c r="X16"/>
  <c r="AA16"/>
  <c r="AD16"/>
  <c r="AF16"/>
  <c r="U14"/>
  <c r="W14"/>
  <c r="R8" i="6"/>
  <c r="AD10" i="15"/>
  <c r="X8" i="3"/>
  <c r="X3"/>
  <c r="B18" i="15"/>
  <c r="C18"/>
  <c r="O18"/>
  <c r="P18"/>
  <c r="AF18"/>
  <c r="B15"/>
  <c r="C15"/>
  <c r="D15"/>
  <c r="C13" i="16" s="1"/>
  <c r="E15" i="15"/>
  <c r="D13" i="16" s="1"/>
  <c r="G15" i="15"/>
  <c r="F13" i="16" s="1"/>
  <c r="H15" i="15"/>
  <c r="G13" i="16" s="1"/>
  <c r="I15" i="15"/>
  <c r="H13" i="16" s="1"/>
  <c r="F15" i="15"/>
  <c r="E13" i="16" s="1"/>
  <c r="N15" i="15"/>
  <c r="O15"/>
  <c r="P15"/>
  <c r="T15"/>
  <c r="W15"/>
  <c r="X15"/>
  <c r="AA15"/>
  <c r="AD15"/>
  <c r="AF15"/>
  <c r="B12"/>
  <c r="C12"/>
  <c r="S8" i="11"/>
  <c r="W12" i="15" s="1"/>
  <c r="J8" i="11"/>
  <c r="F12" i="15" s="1"/>
  <c r="E10" i="16" s="1"/>
  <c r="I8" i="11"/>
  <c r="I12" i="15" s="1"/>
  <c r="H10" i="16" s="1"/>
  <c r="G8" i="11"/>
  <c r="H12" i="15" s="1"/>
  <c r="G10" i="16" s="1"/>
  <c r="F8" i="11"/>
  <c r="G12" i="15" s="1"/>
  <c r="F10" i="16" s="1"/>
  <c r="E8" i="11"/>
  <c r="E12" i="15" s="1"/>
  <c r="D10" i="16" s="1"/>
  <c r="S11" i="11"/>
  <c r="N11"/>
  <c r="N8" s="1"/>
  <c r="P12" i="15" s="1"/>
  <c r="B17"/>
  <c r="C17"/>
  <c r="D17"/>
  <c r="C15" i="16" s="1"/>
  <c r="E17" i="15"/>
  <c r="D15" i="16" s="1"/>
  <c r="N17" i="15"/>
  <c r="P17"/>
  <c r="T17"/>
  <c r="W17"/>
  <c r="X17"/>
  <c r="AF17"/>
  <c r="B13"/>
  <c r="C13"/>
  <c r="D13"/>
  <c r="C11" i="16" s="1"/>
  <c r="G13" i="15"/>
  <c r="F11" i="16" s="1"/>
  <c r="H13" i="15"/>
  <c r="G11" i="16" s="1"/>
  <c r="I13" i="15"/>
  <c r="H11" i="16" s="1"/>
  <c r="F13" i="15"/>
  <c r="E11" i="16" s="1"/>
  <c r="N13" i="15"/>
  <c r="O13"/>
  <c r="P13"/>
  <c r="T13"/>
  <c r="U13"/>
  <c r="W13"/>
  <c r="X13"/>
  <c r="AF13"/>
  <c r="B11"/>
  <c r="C11"/>
  <c r="D11"/>
  <c r="C9" i="16" s="1"/>
  <c r="E11" i="15"/>
  <c r="D9" i="16" s="1"/>
  <c r="G11" i="15"/>
  <c r="F9" i="16" s="1"/>
  <c r="H11" i="15"/>
  <c r="G9" i="16" s="1"/>
  <c r="I11" i="15"/>
  <c r="H9" i="16" s="1"/>
  <c r="F11" i="15"/>
  <c r="E9" i="16" s="1"/>
  <c r="N11" i="15"/>
  <c r="O11"/>
  <c r="O22" s="1"/>
  <c r="P11"/>
  <c r="T11"/>
  <c r="AF11"/>
  <c r="B16"/>
  <c r="C16"/>
  <c r="B19"/>
  <c r="C19"/>
  <c r="D19"/>
  <c r="C17" i="16" s="1"/>
  <c r="E19" i="15"/>
  <c r="D17" i="16" s="1"/>
  <c r="G19" i="15"/>
  <c r="F17" i="16" s="1"/>
  <c r="H19" i="15"/>
  <c r="G17" i="16" s="1"/>
  <c r="J19" i="15"/>
  <c r="I17" i="16" s="1"/>
  <c r="I19" i="15"/>
  <c r="H17" i="16" s="1"/>
  <c r="F19" i="15"/>
  <c r="E17" i="16" s="1"/>
  <c r="N19" i="15"/>
  <c r="P19"/>
  <c r="T19"/>
  <c r="X19"/>
  <c r="AF19"/>
  <c r="B9"/>
  <c r="C9"/>
  <c r="D9"/>
  <c r="C7" i="16" s="1"/>
  <c r="E9" i="15"/>
  <c r="D7" i="16" s="1"/>
  <c r="N9" i="15"/>
  <c r="P9"/>
  <c r="T9"/>
  <c r="U9"/>
  <c r="X9"/>
  <c r="AF9"/>
  <c r="B10"/>
  <c r="C10"/>
  <c r="D10"/>
  <c r="C8" i="16" s="1"/>
  <c r="E10" i="15"/>
  <c r="G10"/>
  <c r="F8" i="16" s="1"/>
  <c r="H10" i="15"/>
  <c r="J10"/>
  <c r="J23" s="1"/>
  <c r="I10"/>
  <c r="H8" i="16" s="1"/>
  <c r="F10" i="15"/>
  <c r="E8" i="16" s="1"/>
  <c r="N10" i="15"/>
  <c r="O10"/>
  <c r="O23" s="1"/>
  <c r="P10"/>
  <c r="R10"/>
  <c r="R23" s="1"/>
  <c r="S10"/>
  <c r="S23" s="1"/>
  <c r="T10"/>
  <c r="W10"/>
  <c r="X10"/>
  <c r="AA10"/>
  <c r="AF10"/>
  <c r="D8"/>
  <c r="E8"/>
  <c r="G8"/>
  <c r="G23" s="1"/>
  <c r="H8"/>
  <c r="I8"/>
  <c r="F8"/>
  <c r="N8"/>
  <c r="P8"/>
  <c r="P23" s="1"/>
  <c r="T8"/>
  <c r="U8"/>
  <c r="W8"/>
  <c r="X8"/>
  <c r="AA8"/>
  <c r="AD8"/>
  <c r="AF8"/>
  <c r="G8" i="5"/>
  <c r="F8"/>
  <c r="E8"/>
  <c r="X8" i="2"/>
  <c r="N8"/>
  <c r="L8"/>
  <c r="J8"/>
  <c r="I8"/>
  <c r="H8"/>
  <c r="G8"/>
  <c r="F8"/>
  <c r="E8"/>
  <c r="D8"/>
  <c r="Y8" i="14"/>
  <c r="W8"/>
  <c r="T8"/>
  <c r="S8"/>
  <c r="Q8"/>
  <c r="N8"/>
  <c r="O33"/>
  <c r="L8"/>
  <c r="J8"/>
  <c r="I8"/>
  <c r="H8"/>
  <c r="G8"/>
  <c r="F8"/>
  <c r="E8"/>
  <c r="D8"/>
  <c r="Y8" i="13"/>
  <c r="T8"/>
  <c r="X18" i="15" s="1"/>
  <c r="Q8" i="13"/>
  <c r="T18" i="15" s="1"/>
  <c r="D8" i="13"/>
  <c r="D18" i="15" s="1"/>
  <c r="C16" i="16" s="1"/>
  <c r="N16" s="1"/>
  <c r="L8" i="13"/>
  <c r="N18" i="15" s="1"/>
  <c r="M8" i="13"/>
  <c r="N8"/>
  <c r="V8" i="2"/>
  <c r="U8"/>
  <c r="W8"/>
  <c r="T8"/>
  <c r="S8"/>
  <c r="R8"/>
  <c r="Q8"/>
  <c r="Y8"/>
  <c r="Y8" i="5"/>
  <c r="T8"/>
  <c r="Q8"/>
  <c r="H8"/>
  <c r="I8"/>
  <c r="J8"/>
  <c r="L8"/>
  <c r="N8"/>
  <c r="D8"/>
  <c r="F16" i="15"/>
  <c r="E14" i="16" s="1"/>
  <c r="H16" i="15"/>
  <c r="G14" i="16" s="1"/>
  <c r="G16" i="15"/>
  <c r="F14" i="16" s="1"/>
  <c r="Y8" i="8"/>
  <c r="T8"/>
  <c r="R8"/>
  <c r="S8"/>
  <c r="Q8"/>
  <c r="N8"/>
  <c r="M8"/>
  <c r="E8"/>
  <c r="F8"/>
  <c r="G8"/>
  <c r="I8"/>
  <c r="J8"/>
  <c r="L8"/>
  <c r="D8"/>
  <c r="Y8" i="9"/>
  <c r="T8"/>
  <c r="R8"/>
  <c r="S8"/>
  <c r="Q8"/>
  <c r="N8"/>
  <c r="M8"/>
  <c r="L8"/>
  <c r="I8"/>
  <c r="G8"/>
  <c r="F8"/>
  <c r="E8"/>
  <c r="E13" i="15" s="1"/>
  <c r="D11" i="16" s="1"/>
  <c r="D8" i="9"/>
  <c r="N8" i="10"/>
  <c r="Y8"/>
  <c r="T8"/>
  <c r="S8"/>
  <c r="Q8"/>
  <c r="L8"/>
  <c r="E8"/>
  <c r="D8"/>
  <c r="J8" i="9"/>
  <c r="Y8" i="11"/>
  <c r="AF12" i="15" s="1"/>
  <c r="T8" i="11"/>
  <c r="X12" i="15" s="1"/>
  <c r="L8" i="11"/>
  <c r="N12" i="15" s="1"/>
  <c r="Q8" i="11"/>
  <c r="T12" i="15" s="1"/>
  <c r="D8" i="11"/>
  <c r="D12" i="15" s="1"/>
  <c r="C10" i="16" s="1"/>
  <c r="Y8" i="12"/>
  <c r="X8"/>
  <c r="W8"/>
  <c r="T8"/>
  <c r="F8"/>
  <c r="G8"/>
  <c r="I8"/>
  <c r="J8"/>
  <c r="L8"/>
  <c r="M8"/>
  <c r="N8"/>
  <c r="Q8"/>
  <c r="S8"/>
  <c r="D8"/>
  <c r="E8"/>
  <c r="N19" i="11"/>
  <c r="N10" i="10"/>
  <c r="N8" i="4"/>
  <c r="W8" i="3"/>
  <c r="G6" i="16" l="1"/>
  <c r="H23" i="15"/>
  <c r="X23"/>
  <c r="AF23"/>
  <c r="W23"/>
  <c r="N23"/>
  <c r="C6" i="16"/>
  <c r="D23" i="15"/>
  <c r="E6" i="16"/>
  <c r="F23" i="15"/>
  <c r="D6" i="16"/>
  <c r="E23" i="15"/>
  <c r="AA23"/>
  <c r="T23"/>
  <c r="I23"/>
  <c r="AD23"/>
  <c r="U23"/>
  <c r="AA21"/>
  <c r="AD21"/>
  <c r="N7" i="16"/>
  <c r="N21" i="15"/>
  <c r="G21"/>
  <c r="F19" i="16" s="1"/>
  <c r="F6"/>
  <c r="F21" s="1"/>
  <c r="H21" i="15"/>
  <c r="G19" i="16" s="1"/>
  <c r="G8"/>
  <c r="G21" s="1"/>
  <c r="M22" i="15"/>
  <c r="L20" i="16" s="1"/>
  <c r="L13"/>
  <c r="N13" s="1"/>
  <c r="M21" i="15"/>
  <c r="L19" i="16" s="1"/>
  <c r="L5"/>
  <c r="X21" i="15"/>
  <c r="N15" i="16"/>
  <c r="E21"/>
  <c r="J21" i="15"/>
  <c r="I19" i="16" s="1"/>
  <c r="I8"/>
  <c r="I21" s="1"/>
  <c r="N17"/>
  <c r="N14"/>
  <c r="W22" i="15"/>
  <c r="I21"/>
  <c r="H19" i="16" s="1"/>
  <c r="H6"/>
  <c r="H21" s="1"/>
  <c r="N10"/>
  <c r="N9"/>
  <c r="F21" i="15"/>
  <c r="E19" i="16" s="1"/>
  <c r="N11"/>
  <c r="D21"/>
  <c r="N22" i="15"/>
  <c r="AF21"/>
  <c r="T21"/>
  <c r="W21"/>
  <c r="P21"/>
  <c r="T22"/>
  <c r="P22"/>
  <c r="I22"/>
  <c r="H20" i="16" s="1"/>
  <c r="G22" i="15"/>
  <c r="F20" i="16" s="1"/>
  <c r="F22" i="15"/>
  <c r="E20" i="16" s="1"/>
  <c r="H22" i="15"/>
  <c r="G20" i="16" s="1"/>
  <c r="J22" i="15"/>
  <c r="AA22"/>
  <c r="AF22"/>
  <c r="U21"/>
  <c r="X22"/>
  <c r="AD22"/>
  <c r="U22"/>
  <c r="D21"/>
  <c r="C19" i="16" s="1"/>
  <c r="D22" i="15"/>
  <c r="C20" i="16" s="1"/>
  <c r="E22" i="15"/>
  <c r="D20" i="16" s="1"/>
  <c r="E21" i="15"/>
  <c r="D19" i="16" s="1"/>
  <c r="N8" l="1"/>
  <c r="L21"/>
  <c r="N5"/>
  <c r="N19"/>
  <c r="N20"/>
  <c r="C21"/>
  <c r="N21" s="1"/>
  <c r="N6"/>
</calcChain>
</file>

<file path=xl/sharedStrings.xml><?xml version="1.0" encoding="utf-8"?>
<sst xmlns="http://schemas.openxmlformats.org/spreadsheetml/2006/main" count="1147" uniqueCount="291">
  <si>
    <t>Ag(ppm)</t>
  </si>
  <si>
    <t>Ni</t>
  </si>
  <si>
    <t>nd</t>
  </si>
  <si>
    <t>Fe</t>
  </si>
  <si>
    <t>Cu</t>
  </si>
  <si>
    <t>Pb</t>
  </si>
  <si>
    <t>Zn</t>
  </si>
  <si>
    <t>ppm</t>
  </si>
  <si>
    <t>Lake Deposit</t>
  </si>
  <si>
    <t>Hants Co</t>
  </si>
  <si>
    <t>Host</t>
  </si>
  <si>
    <t>Pembroke Fmn LS</t>
  </si>
  <si>
    <t>pyrolusite</t>
  </si>
  <si>
    <t>LOCATION</t>
  </si>
  <si>
    <t>Ba</t>
  </si>
  <si>
    <t>S</t>
  </si>
  <si>
    <t>BH5-26-67</t>
  </si>
  <si>
    <t>BH5-27-67</t>
  </si>
  <si>
    <t>BHS-28-67</t>
  </si>
  <si>
    <t>BHS-29-67</t>
  </si>
  <si>
    <t>BHS-30-67</t>
  </si>
  <si>
    <t>BHS-33-67</t>
  </si>
  <si>
    <t>SAMPLE NO.</t>
  </si>
  <si>
    <t>Sr</t>
  </si>
  <si>
    <t>Sb</t>
  </si>
  <si>
    <t>Mo</t>
  </si>
  <si>
    <t>Production, tonnes ore</t>
  </si>
  <si>
    <t>Name</t>
  </si>
  <si>
    <t>Location</t>
  </si>
  <si>
    <t>Type</t>
  </si>
  <si>
    <t>karst</t>
  </si>
  <si>
    <t>minerals</t>
  </si>
  <si>
    <t>manganite</t>
  </si>
  <si>
    <t>Brown Deposit</t>
  </si>
  <si>
    <t>BHS-31-67</t>
  </si>
  <si>
    <t>BHS-32-67</t>
  </si>
  <si>
    <t>BHS-92-67</t>
  </si>
  <si>
    <t>BHS-98-67</t>
  </si>
  <si>
    <t>Shaw&amp;Churchill Mine</t>
  </si>
  <si>
    <t>BHS-5-67</t>
  </si>
  <si>
    <t>BHS-6-67</t>
  </si>
  <si>
    <t>BHS-19-67</t>
  </si>
  <si>
    <t>BHS-20-67</t>
  </si>
  <si>
    <t>Al</t>
  </si>
  <si>
    <t>Ca</t>
  </si>
  <si>
    <t>Co</t>
  </si>
  <si>
    <t>Cr</t>
  </si>
  <si>
    <t>K</t>
  </si>
  <si>
    <t>Mg</t>
  </si>
  <si>
    <t>Si</t>
  </si>
  <si>
    <t>Parker Mine</t>
  </si>
  <si>
    <t>Tennycape Mine</t>
  </si>
  <si>
    <t>Macdonald Prospect</t>
  </si>
  <si>
    <t>?</t>
  </si>
  <si>
    <t>BHS-81-67</t>
  </si>
  <si>
    <t>BHS-82-67</t>
  </si>
  <si>
    <t>V</t>
  </si>
  <si>
    <t>BHS-95-67</t>
  </si>
  <si>
    <t>BHS-96-67</t>
  </si>
  <si>
    <t>ND</t>
  </si>
  <si>
    <t>Bridgeville Mine</t>
  </si>
  <si>
    <t>Pictou Co</t>
  </si>
  <si>
    <t>BPS-76-68</t>
  </si>
  <si>
    <t>BPS-77-68</t>
  </si>
  <si>
    <t>BPS-78-68</t>
  </si>
  <si>
    <t>BPS-85-68</t>
  </si>
  <si>
    <t>BPS-86-68</t>
  </si>
  <si>
    <t>BPS-24-69</t>
  </si>
  <si>
    <t>BPS-46-69</t>
  </si>
  <si>
    <t>BPS-47-69</t>
  </si>
  <si>
    <t>BPS-48-69</t>
  </si>
  <si>
    <t>BPS-49-69</t>
  </si>
  <si>
    <t>BPS-50-69</t>
  </si>
  <si>
    <t>BPS-51-69</t>
  </si>
  <si>
    <t>BPS-52-69</t>
  </si>
  <si>
    <t>BPS-53-69</t>
  </si>
  <si>
    <t>BPS-54-69</t>
  </si>
  <si>
    <t>BPS-55-69</t>
  </si>
  <si>
    <t>BPS-56-69</t>
  </si>
  <si>
    <t>BPS-57-69</t>
  </si>
  <si>
    <t>BPS-58-69</t>
  </si>
  <si>
    <t>BPS-59-69</t>
  </si>
  <si>
    <t>BPS-60-69</t>
  </si>
  <si>
    <t>BPS-61-69</t>
  </si>
  <si>
    <t>BPS-62-69</t>
  </si>
  <si>
    <t>BPS-63-69</t>
  </si>
  <si>
    <t>BPS-25-69</t>
  </si>
  <si>
    <t>BPS-26-69</t>
  </si>
  <si>
    <t>BPS-27-69</t>
  </si>
  <si>
    <t>B~S-2S-69</t>
  </si>
  <si>
    <t>BPS-29-69</t>
  </si>
  <si>
    <t>BPS-30-69</t>
  </si>
  <si>
    <t>BPS-31-69</t>
  </si>
  <si>
    <t>BPS-32-69</t>
  </si>
  <si>
    <t>BPS-33-69</t>
  </si>
  <si>
    <t>BPS-34-69</t>
  </si>
  <si>
    <t>BPS-35-69</t>
  </si>
  <si>
    <t>BPS-36-69</t>
  </si>
  <si>
    <t>BPS-3S-69</t>
  </si>
  <si>
    <t>BPS-39-69</t>
  </si>
  <si>
    <t>BPS-40-69</t>
  </si>
  <si>
    <t>BPS-41-69</t>
  </si>
  <si>
    <t>BPS-42-69</t>
  </si>
  <si>
    <t>BPS-43-69</t>
  </si>
  <si>
    <t>BPS-44-69</t>
  </si>
  <si>
    <t>BPS-37-69</t>
  </si>
  <si>
    <t>L Carboniferous LS</t>
  </si>
  <si>
    <t>psilomelane</t>
  </si>
  <si>
    <t>BHS-63-67</t>
  </si>
  <si>
    <t>BHS-64-67</t>
  </si>
  <si>
    <t>BHS-65-67</t>
  </si>
  <si>
    <t>BHS-111-67</t>
  </si>
  <si>
    <t>BHS-113-67</t>
  </si>
  <si>
    <t>BHS-62-67</t>
  </si>
  <si>
    <t>BHS-108-67</t>
  </si>
  <si>
    <t>BHS-109-67</t>
  </si>
  <si>
    <t>BHS-110-67</t>
  </si>
  <si>
    <t>BHS-112-67</t>
  </si>
  <si>
    <t>BHS-114-67</t>
  </si>
  <si>
    <t>BHS-115-67</t>
  </si>
  <si>
    <t>BHS-116-67</t>
  </si>
  <si>
    <t>Minasville Prospect</t>
  </si>
  <si>
    <t>BHS-73-67</t>
  </si>
  <si>
    <t>BHS-74-67</t>
  </si>
  <si>
    <t>BHS-75-67</t>
  </si>
  <si>
    <t>BHS-76-67</t>
  </si>
  <si>
    <t>Chevrie SS</t>
  </si>
  <si>
    <t>Black Rock</t>
  </si>
  <si>
    <t>As</t>
  </si>
  <si>
    <t>BC5-8-68</t>
  </si>
  <si>
    <t>BC5-9-68</t>
  </si>
  <si>
    <t>BC5-10-68</t>
  </si>
  <si>
    <t>BC5-11-68</t>
  </si>
  <si>
    <t>BC5-12-68</t>
  </si>
  <si>
    <t>BC5-11-69</t>
  </si>
  <si>
    <t>BCS-13-69</t>
  </si>
  <si>
    <t>BCS-14-69</t>
  </si>
  <si>
    <t>BCS-17-69</t>
  </si>
  <si>
    <t>BCS-18-69</t>
  </si>
  <si>
    <t>BCS-19-69</t>
  </si>
  <si>
    <t>BCS-20-69</t>
  </si>
  <si>
    <t>BCS-21-69</t>
  </si>
  <si>
    <t>BCS-23-69</t>
  </si>
  <si>
    <t>BCS-12-69</t>
  </si>
  <si>
    <t>BCS-15-69</t>
  </si>
  <si>
    <t>BCS-22-69</t>
  </si>
  <si>
    <t>Macumber LS</t>
  </si>
  <si>
    <t>Colchester Co</t>
  </si>
  <si>
    <t>East Mountain</t>
  </si>
  <si>
    <t>BCS-17-67</t>
  </si>
  <si>
    <t>BCS-18-67</t>
  </si>
  <si>
    <t>BCS-19-67</t>
  </si>
  <si>
    <t>BCS-14-68</t>
  </si>
  <si>
    <t>BCS-15-68</t>
  </si>
  <si>
    <t>BCS-16-68</t>
  </si>
  <si>
    <t>BCS-17-68</t>
  </si>
  <si>
    <t>BCS-18-68</t>
  </si>
  <si>
    <t>BCS-19-68</t>
  </si>
  <si>
    <t>Mn mines</t>
  </si>
  <si>
    <t>BCS-7-67</t>
  </si>
  <si>
    <t>BCS-8-67</t>
  </si>
  <si>
    <t>BCS-9-67</t>
  </si>
  <si>
    <t>BCS-10-67</t>
  </si>
  <si>
    <t>BCS-8-68</t>
  </si>
  <si>
    <t>BCS-11-67</t>
  </si>
  <si>
    <t>BCS-12-67</t>
  </si>
  <si>
    <t>BCS-13-67</t>
  </si>
  <si>
    <t>BCS-13-68</t>
  </si>
  <si>
    <t>Brookdale</t>
  </si>
  <si>
    <t>BCuS-69-68</t>
  </si>
  <si>
    <t>BCuS-70-68</t>
  </si>
  <si>
    <t>BCuS-71-68</t>
  </si>
  <si>
    <t>BCuS-121-69</t>
  </si>
  <si>
    <t>BCuS-68-68</t>
  </si>
  <si>
    <t>BCuS-67-68</t>
  </si>
  <si>
    <t>BCuS-72-68</t>
  </si>
  <si>
    <t>BCuS-119-69</t>
  </si>
  <si>
    <t>BCuS-120-69</t>
  </si>
  <si>
    <t>BCuS-122-69</t>
  </si>
  <si>
    <t>BCuS-123-69</t>
  </si>
  <si>
    <t>BCuS-124-69</t>
  </si>
  <si>
    <t>BBS-126-69</t>
  </si>
  <si>
    <t>BBS-127-69</t>
  </si>
  <si>
    <t>8B5-128-69</t>
  </si>
  <si>
    <t>BBS-129-69</t>
  </si>
  <si>
    <t>BBS-130-69</t>
  </si>
  <si>
    <t>BBS-131-69</t>
  </si>
  <si>
    <t>BBS-132-69</t>
  </si>
  <si>
    <t>BBS-134-69</t>
  </si>
  <si>
    <t>BBS-135-69</t>
  </si>
  <si>
    <t>BBS-136-69</t>
  </si>
  <si>
    <t>BBS-137-69</t>
  </si>
  <si>
    <t>BBS-138-69</t>
  </si>
  <si>
    <t>BBS-139-69</t>
  </si>
  <si>
    <t>BBS-140-69</t>
  </si>
  <si>
    <t>BBS-141-69</t>
  </si>
  <si>
    <t>BBS-142-69</t>
  </si>
  <si>
    <t>BBS-143-69</t>
  </si>
  <si>
    <t>BBS-144-69</t>
  </si>
  <si>
    <t>BBS-145-69</t>
  </si>
  <si>
    <t>BBS-146-69</t>
  </si>
  <si>
    <t>BBS-147-69</t>
  </si>
  <si>
    <t>BBS-149-69</t>
  </si>
  <si>
    <t>8B5-150-69</t>
  </si>
  <si>
    <t>8B5-151-69</t>
  </si>
  <si>
    <t>BBS-152-69</t>
  </si>
  <si>
    <t>BBS-153-69</t>
  </si>
  <si>
    <t>BBS-154-69</t>
  </si>
  <si>
    <t>BBS-155-69</t>
  </si>
  <si>
    <t>BBS-156-69</t>
  </si>
  <si>
    <t>BBS-157-69</t>
  </si>
  <si>
    <t>BBS-158-69</t>
  </si>
  <si>
    <t>BBS-159-69</t>
  </si>
  <si>
    <t>BBS-160-69</t>
  </si>
  <si>
    <t>BBS-163-69</t>
  </si>
  <si>
    <t>BBS-164-69</t>
  </si>
  <si>
    <t>BBS-165-69</t>
  </si>
  <si>
    <t>BBS-162-69</t>
  </si>
  <si>
    <t>BBS-166-69</t>
  </si>
  <si>
    <t>BBS-167-69</t>
  </si>
  <si>
    <t>Cape Breton</t>
  </si>
  <si>
    <t>hausmannite</t>
  </si>
  <si>
    <t>McCuishMine</t>
  </si>
  <si>
    <t>limestone</t>
  </si>
  <si>
    <t>Morrison Mine</t>
  </si>
  <si>
    <t>BBS-170-69</t>
  </si>
  <si>
    <t>BBS-I72-69</t>
  </si>
  <si>
    <t>BBS-173-69</t>
  </si>
  <si>
    <t>BBS-174-69</t>
  </si>
  <si>
    <t>BBS-175-69</t>
  </si>
  <si>
    <t>BBS-176-69</t>
  </si>
  <si>
    <t>BBS-I77-69</t>
  </si>
  <si>
    <t>BBS-171-69</t>
  </si>
  <si>
    <t>d</t>
  </si>
  <si>
    <t>Mn(%)</t>
  </si>
  <si>
    <t>Locale</t>
  </si>
  <si>
    <t>Mineralogy</t>
  </si>
  <si>
    <t>Lake</t>
  </si>
  <si>
    <t>mineralogy</t>
  </si>
  <si>
    <t>Pyrolusite</t>
  </si>
  <si>
    <t>Manganite</t>
  </si>
  <si>
    <t>Parker</t>
  </si>
  <si>
    <t xml:space="preserve"> </t>
  </si>
  <si>
    <t>Tennycape</t>
  </si>
  <si>
    <t xml:space="preserve">Minasville  </t>
  </si>
  <si>
    <t>E. Mountain</t>
  </si>
  <si>
    <t>McCuish</t>
  </si>
  <si>
    <t>avg for Mn &gt; 25</t>
  </si>
  <si>
    <t>AVG FOR Mn &gt; 25%</t>
  </si>
  <si>
    <t>P</t>
  </si>
  <si>
    <t>Bridgeville</t>
  </si>
  <si>
    <t>Morrison</t>
  </si>
  <si>
    <t xml:space="preserve">Macdonald  </t>
  </si>
  <si>
    <t>total tonnage 4000-8000 tonnes of metal.</t>
  </si>
  <si>
    <t>all mines abandoned</t>
  </si>
  <si>
    <t>BCS-9-69</t>
  </si>
  <si>
    <t>BCS-10-69</t>
  </si>
  <si>
    <t>Avg manganite ore</t>
  </si>
  <si>
    <t>Avg pyrolusite ore</t>
  </si>
  <si>
    <t>Chemistry of Mn deposits from Nova Scotia</t>
  </si>
  <si>
    <t>Bishop, D. G., and Wright, J. D., 1974, Geology and trace elements studies of manganese occurrences in Nova Scotia: Nova Scotia Department of Mines, Economic Geology Series 74-1, 255 pp.</t>
  </si>
  <si>
    <t>Lake Mine</t>
  </si>
  <si>
    <t>E. Mountain Mine</t>
  </si>
  <si>
    <t>Brookdale Mine</t>
  </si>
  <si>
    <t>McCuish Mine</t>
  </si>
  <si>
    <t>Fe2O3t</t>
  </si>
  <si>
    <t>SiO2</t>
  </si>
  <si>
    <t>Al203</t>
  </si>
  <si>
    <t>CaO</t>
  </si>
  <si>
    <t>MgO</t>
  </si>
  <si>
    <t>K2O</t>
  </si>
  <si>
    <t>Na2O</t>
  </si>
  <si>
    <t>TiO2</t>
  </si>
  <si>
    <t>P205</t>
  </si>
  <si>
    <t>LOI</t>
  </si>
  <si>
    <t>oxide/elem</t>
  </si>
  <si>
    <t>Na</t>
  </si>
  <si>
    <t>Ti</t>
  </si>
  <si>
    <t>Avg all</t>
  </si>
  <si>
    <t>Total</t>
  </si>
  <si>
    <t>MnO2</t>
  </si>
  <si>
    <t>MnOt</t>
  </si>
  <si>
    <t>Cd</t>
  </si>
  <si>
    <t>Nb</t>
  </si>
  <si>
    <t>Rb</t>
  </si>
  <si>
    <t>Sc</t>
  </si>
  <si>
    <t>Th</t>
  </si>
  <si>
    <t>U</t>
  </si>
  <si>
    <t>Y</t>
  </si>
  <si>
    <t>Zr</t>
  </si>
  <si>
    <t>Overall average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</si>
</sst>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" fontId="0" fillId="0" borderId="0" xfId="0" applyNumberFormat="1"/>
    <xf numFmtId="1" fontId="1" fillId="0" borderId="0" xfId="0" applyNumberFormat="1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/>
    <xf numFmtId="164" fontId="0" fillId="3" borderId="0" xfId="0" applyNumberFormat="1" applyFill="1"/>
    <xf numFmtId="1" fontId="0" fillId="0" borderId="0" xfId="0" applyNumberFormat="1" applyAlignment="1">
      <alignment horizontal="right"/>
    </xf>
    <xf numFmtId="164" fontId="0" fillId="3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2" fontId="0" fillId="0" borderId="0" xfId="0" applyNumberFormat="1" applyAlignment="1">
      <alignment horizontal="right"/>
    </xf>
    <xf numFmtId="1" fontId="0" fillId="0" borderId="0" xfId="0" applyNumberFormat="1" applyBorder="1" applyAlignment="1">
      <alignment horizontal="right"/>
    </xf>
    <xf numFmtId="1" fontId="0" fillId="0" borderId="0" xfId="0" applyNumberFormat="1" applyBorder="1"/>
    <xf numFmtId="0" fontId="0" fillId="0" borderId="0" xfId="0" applyBorder="1"/>
    <xf numFmtId="165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Font="1" applyBorder="1" applyAlignment="1">
      <alignment horizontal="right"/>
    </xf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Sheet1!$I$5:$I$44</c:f>
              <c:numCache>
                <c:formatCode>0.00</c:formatCode>
                <c:ptCount val="40"/>
                <c:pt idx="0">
                  <c:v>49.227504553734065</c:v>
                </c:pt>
                <c:pt idx="1">
                  <c:v>72.020947176684885</c:v>
                </c:pt>
                <c:pt idx="2">
                  <c:v>3.3240437158469947</c:v>
                </c:pt>
                <c:pt idx="3">
                  <c:v>90.224043715847003</c:v>
                </c:pt>
                <c:pt idx="4">
                  <c:v>71.229508196721312</c:v>
                </c:pt>
                <c:pt idx="5">
                  <c:v>88.641165755919857</c:v>
                </c:pt>
                <c:pt idx="6">
                  <c:v>92.598360655737707</c:v>
                </c:pt>
                <c:pt idx="7">
                  <c:v>53.817850637522767</c:v>
                </c:pt>
                <c:pt idx="8">
                  <c:v>87.691438979963564</c:v>
                </c:pt>
                <c:pt idx="9">
                  <c:v>55.400728597449913</c:v>
                </c:pt>
                <c:pt idx="10">
                  <c:v>71.229508196721312</c:v>
                </c:pt>
                <c:pt idx="11">
                  <c:v>90.224043715847003</c:v>
                </c:pt>
                <c:pt idx="12">
                  <c:v>63.789981785063752</c:v>
                </c:pt>
                <c:pt idx="13">
                  <c:v>88.641165755919857</c:v>
                </c:pt>
                <c:pt idx="14">
                  <c:v>91.806921675774134</c:v>
                </c:pt>
                <c:pt idx="15">
                  <c:v>60.149362477231335</c:v>
                </c:pt>
                <c:pt idx="16">
                  <c:v>79.935336976320585</c:v>
                </c:pt>
                <c:pt idx="17">
                  <c:v>91.806921675774134</c:v>
                </c:pt>
                <c:pt idx="18">
                  <c:v>83.101092896174862</c:v>
                </c:pt>
                <c:pt idx="19">
                  <c:v>82.309653916211289</c:v>
                </c:pt>
                <c:pt idx="20">
                  <c:v>87.058287795992712</c:v>
                </c:pt>
                <c:pt idx="21">
                  <c:v>81.51821493624773</c:v>
                </c:pt>
                <c:pt idx="22">
                  <c:v>1.8994535519125684</c:v>
                </c:pt>
                <c:pt idx="23">
                  <c:v>87.058287795992712</c:v>
                </c:pt>
                <c:pt idx="24">
                  <c:v>47.644626593806926</c:v>
                </c:pt>
                <c:pt idx="25">
                  <c:v>80.726775956284158</c:v>
                </c:pt>
                <c:pt idx="26">
                  <c:v>60.149362477231335</c:v>
                </c:pt>
                <c:pt idx="27">
                  <c:v>49.069216757741351</c:v>
                </c:pt>
                <c:pt idx="28">
                  <c:v>14.562477231329689</c:v>
                </c:pt>
                <c:pt idx="29">
                  <c:v>86.108561020036433</c:v>
                </c:pt>
                <c:pt idx="30">
                  <c:v>84.683970856102007</c:v>
                </c:pt>
                <c:pt idx="31">
                  <c:v>79.143897996357012</c:v>
                </c:pt>
                <c:pt idx="32">
                  <c:v>21.368852459016395</c:v>
                </c:pt>
                <c:pt idx="33">
                  <c:v>71.229508196721312</c:v>
                </c:pt>
                <c:pt idx="34">
                  <c:v>0.79143897996357016</c:v>
                </c:pt>
                <c:pt idx="35">
                  <c:v>1.8994535519125684</c:v>
                </c:pt>
                <c:pt idx="36">
                  <c:v>19.785974499089253</c:v>
                </c:pt>
                <c:pt idx="37">
                  <c:v>64.581420765027318</c:v>
                </c:pt>
                <c:pt idx="38">
                  <c:v>1.5828779599271403</c:v>
                </c:pt>
                <c:pt idx="39">
                  <c:v>31.657559198542806</c:v>
                </c:pt>
              </c:numCache>
            </c:numRef>
          </c:xVal>
          <c:yVal>
            <c:numRef>
              <c:f>Sheet1!$R$5:$R$44</c:f>
              <c:numCache>
                <c:formatCode>0.00</c:formatCode>
                <c:ptCount val="40"/>
                <c:pt idx="0">
                  <c:v>141.81678776052348</c:v>
                </c:pt>
                <c:pt idx="1">
                  <c:v>137.98948764728527</c:v>
                </c:pt>
                <c:pt idx="2">
                  <c:v>128.03844802141253</c:v>
                </c:pt>
                <c:pt idx="3">
                  <c:v>123.58076107184914</c:v>
                </c:pt>
                <c:pt idx="4">
                  <c:v>120.606296776001</c:v>
                </c:pt>
                <c:pt idx="5">
                  <c:v>120.48198082812807</c:v>
                </c:pt>
                <c:pt idx="6">
                  <c:v>116.96254135585077</c:v>
                </c:pt>
                <c:pt idx="7">
                  <c:v>116.54764117088253</c:v>
                </c:pt>
                <c:pt idx="8">
                  <c:v>115.32828200527234</c:v>
                </c:pt>
                <c:pt idx="9">
                  <c:v>111.75754833462602</c:v>
                </c:pt>
                <c:pt idx="10">
                  <c:v>107.90588735719129</c:v>
                </c:pt>
                <c:pt idx="11">
                  <c:v>107.35478841293656</c:v>
                </c:pt>
                <c:pt idx="12">
                  <c:v>107.33370519877609</c:v>
                </c:pt>
                <c:pt idx="13">
                  <c:v>105.4127494726964</c:v>
                </c:pt>
                <c:pt idx="14">
                  <c:v>104.54139853853272</c:v>
                </c:pt>
                <c:pt idx="15">
                  <c:v>104.1363675534828</c:v>
                </c:pt>
                <c:pt idx="16">
                  <c:v>103.61866722957483</c:v>
                </c:pt>
                <c:pt idx="17">
                  <c:v>103.2957325332477</c:v>
                </c:pt>
                <c:pt idx="18">
                  <c:v>102.46311483868902</c:v>
                </c:pt>
                <c:pt idx="19">
                  <c:v>101.3975861423167</c:v>
                </c:pt>
                <c:pt idx="20">
                  <c:v>99.036945533473315</c:v>
                </c:pt>
                <c:pt idx="21">
                  <c:v>99.018574732800744</c:v>
                </c:pt>
                <c:pt idx="22">
                  <c:v>98.97441338667771</c:v>
                </c:pt>
                <c:pt idx="23">
                  <c:v>98.727644636069328</c:v>
                </c:pt>
                <c:pt idx="24">
                  <c:v>96.616292252679386</c:v>
                </c:pt>
                <c:pt idx="25">
                  <c:v>94.343971771755577</c:v>
                </c:pt>
                <c:pt idx="26">
                  <c:v>90.401955971952773</c:v>
                </c:pt>
                <c:pt idx="27">
                  <c:v>90.168392505775159</c:v>
                </c:pt>
                <c:pt idx="28">
                  <c:v>89.835761851751087</c:v>
                </c:pt>
                <c:pt idx="29">
                  <c:v>88.226392809578797</c:v>
                </c:pt>
                <c:pt idx="30">
                  <c:v>85.398832091554112</c:v>
                </c:pt>
                <c:pt idx="31">
                  <c:v>82.943520577167945</c:v>
                </c:pt>
                <c:pt idx="32">
                  <c:v>82.919054569841421</c:v>
                </c:pt>
                <c:pt idx="33">
                  <c:v>81.309583423482195</c:v>
                </c:pt>
                <c:pt idx="34">
                  <c:v>80.623276168835673</c:v>
                </c:pt>
                <c:pt idx="35">
                  <c:v>74.981475521282817</c:v>
                </c:pt>
                <c:pt idx="36">
                  <c:v>65.187089600151864</c:v>
                </c:pt>
                <c:pt idx="37">
                  <c:v>64.581420765027318</c:v>
                </c:pt>
                <c:pt idx="38">
                  <c:v>62.846122502317442</c:v>
                </c:pt>
                <c:pt idx="39">
                  <c:v>62.697187311110135</c:v>
                </c:pt>
              </c:numCache>
            </c:numRef>
          </c:yVal>
        </c:ser>
        <c:dLbls/>
        <c:axId val="83069568"/>
        <c:axId val="83068032"/>
      </c:scatterChart>
      <c:valAx>
        <c:axId val="83069568"/>
        <c:scaling>
          <c:orientation val="minMax"/>
        </c:scaling>
        <c:axPos val="b"/>
        <c:title>
          <c:layout/>
        </c:title>
        <c:numFmt formatCode="0.00" sourceLinked="1"/>
        <c:majorTickMark val="none"/>
        <c:tickLblPos val="nextTo"/>
        <c:crossAx val="83068032"/>
        <c:crosses val="autoZero"/>
        <c:crossBetween val="midCat"/>
      </c:valAx>
      <c:valAx>
        <c:axId val="83068032"/>
        <c:scaling>
          <c:orientation val="minMax"/>
        </c:scaling>
        <c:axPos val="l"/>
        <c:majorGridlines/>
        <c:title>
          <c:layout/>
        </c:title>
        <c:numFmt formatCode="0.00" sourceLinked="1"/>
        <c:majorTickMark val="none"/>
        <c:tickLblPos val="nextTo"/>
        <c:crossAx val="830695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95250</xdr:rowOff>
    </xdr:from>
    <xdr:to>
      <xdr:col>7</xdr:col>
      <xdr:colOff>304800</xdr:colOff>
      <xdr:row>50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3"/>
  <sheetViews>
    <sheetView tabSelected="1" topLeftCell="F1" workbookViewId="0">
      <selection activeCell="O25" sqref="O25"/>
    </sheetView>
  </sheetViews>
  <sheetFormatPr defaultRowHeight="15"/>
  <cols>
    <col min="1" max="1" width="13" customWidth="1"/>
    <col min="2" max="2" width="20.7109375" customWidth="1"/>
    <col min="3" max="3" width="14" customWidth="1"/>
    <col min="17" max="33" width="5.140625" customWidth="1"/>
  </cols>
  <sheetData>
    <row r="1" spans="1:36">
      <c r="A1" t="s">
        <v>260</v>
      </c>
    </row>
    <row r="2" spans="1:36">
      <c r="A2" t="s">
        <v>259</v>
      </c>
    </row>
    <row r="3" spans="1:36">
      <c r="A3" t="s">
        <v>253</v>
      </c>
    </row>
    <row r="4" spans="1:36">
      <c r="A4" t="s">
        <v>254</v>
      </c>
    </row>
    <row r="6" spans="1:36">
      <c r="A6" s="18"/>
      <c r="B6" s="18" t="s">
        <v>13</v>
      </c>
      <c r="C6" s="18" t="s">
        <v>238</v>
      </c>
      <c r="D6" s="18" t="s">
        <v>234</v>
      </c>
      <c r="E6" s="18" t="s">
        <v>3</v>
      </c>
      <c r="F6" s="18" t="s">
        <v>49</v>
      </c>
      <c r="G6" s="18" t="s">
        <v>43</v>
      </c>
      <c r="H6" s="18" t="s">
        <v>44</v>
      </c>
      <c r="I6" s="18" t="s">
        <v>48</v>
      </c>
      <c r="J6" s="18" t="s">
        <v>47</v>
      </c>
      <c r="K6" s="18" t="s">
        <v>276</v>
      </c>
      <c r="L6" s="18" t="s">
        <v>277</v>
      </c>
      <c r="M6" s="18" t="s">
        <v>249</v>
      </c>
      <c r="N6" s="18" t="s">
        <v>0</v>
      </c>
      <c r="O6" s="18" t="s">
        <v>128</v>
      </c>
      <c r="P6" s="18" t="s">
        <v>14</v>
      </c>
      <c r="Q6" s="18" t="s">
        <v>282</v>
      </c>
      <c r="R6" s="18" t="s">
        <v>45</v>
      </c>
      <c r="S6" s="18" t="s">
        <v>46</v>
      </c>
      <c r="T6" s="18" t="s">
        <v>4</v>
      </c>
      <c r="U6" s="18" t="s">
        <v>25</v>
      </c>
      <c r="V6" s="18" t="s">
        <v>283</v>
      </c>
      <c r="W6" s="18" t="s">
        <v>1</v>
      </c>
      <c r="X6" s="18" t="s">
        <v>5</v>
      </c>
      <c r="Y6" s="18" t="s">
        <v>284</v>
      </c>
      <c r="Z6" s="18" t="s">
        <v>285</v>
      </c>
      <c r="AA6" s="18" t="s">
        <v>23</v>
      </c>
      <c r="AB6" s="18" t="s">
        <v>286</v>
      </c>
      <c r="AC6" s="18" t="s">
        <v>287</v>
      </c>
      <c r="AD6" s="18" t="s">
        <v>56</v>
      </c>
      <c r="AE6" s="18" t="s">
        <v>288</v>
      </c>
      <c r="AF6" s="18" t="s">
        <v>6</v>
      </c>
      <c r="AG6" s="18" t="s">
        <v>289</v>
      </c>
    </row>
    <row r="7" spans="1:36">
      <c r="B7" t="s">
        <v>60</v>
      </c>
      <c r="C7" t="s">
        <v>32</v>
      </c>
      <c r="D7" s="4">
        <v>27.278333333333332</v>
      </c>
      <c r="E7" s="4">
        <v>12.654761904761905</v>
      </c>
      <c r="F7" s="4">
        <v>1.7380952380952377</v>
      </c>
      <c r="G7" s="4">
        <v>2.9083333333333328</v>
      </c>
      <c r="H7" s="4">
        <v>0.45555555555555549</v>
      </c>
      <c r="I7" s="4">
        <v>3.0458333333333329</v>
      </c>
      <c r="J7" s="4">
        <v>1.0166666666666666</v>
      </c>
      <c r="K7" s="4"/>
      <c r="M7" s="3">
        <f>Bridgeville!$K$8</f>
        <v>0.52777777777777779</v>
      </c>
      <c r="N7" s="4">
        <v>0.59333333333333327</v>
      </c>
      <c r="P7" s="11">
        <v>12818.181818181818</v>
      </c>
      <c r="Q7" s="11"/>
      <c r="R7" s="11"/>
      <c r="S7" s="11"/>
      <c r="T7" s="11">
        <v>673.33333333333337</v>
      </c>
      <c r="W7" s="11">
        <v>428.57142857142856</v>
      </c>
      <c r="X7" s="11">
        <v>386.66666666666669</v>
      </c>
      <c r="Y7" s="11"/>
      <c r="Z7" s="11"/>
      <c r="AA7" s="11">
        <v>800</v>
      </c>
      <c r="AB7" s="11"/>
      <c r="AC7" s="11"/>
      <c r="AD7" s="11"/>
      <c r="AE7" s="11"/>
      <c r="AF7" s="11">
        <v>353.92222222222222</v>
      </c>
      <c r="AG7" s="11"/>
      <c r="AH7" s="11"/>
      <c r="AI7" s="11"/>
      <c r="AJ7" s="11"/>
    </row>
    <row r="8" spans="1:36">
      <c r="B8" t="str">
        <f>Lake!B8</f>
        <v>Lake Mine</v>
      </c>
      <c r="C8" t="s">
        <v>32</v>
      </c>
      <c r="D8" s="4">
        <f>Lake!D8</f>
        <v>50.18</v>
      </c>
      <c r="E8" s="4">
        <f>Lake!E8</f>
        <v>1.75</v>
      </c>
      <c r="F8" s="4">
        <f>Lake!J8</f>
        <v>3.8333333333333335</v>
      </c>
      <c r="G8" s="4">
        <f>Lake!F8</f>
        <v>10.333333333333334</v>
      </c>
      <c r="H8" s="4">
        <f>Lake!G8</f>
        <v>1</v>
      </c>
      <c r="I8" s="4">
        <f>Lake!I8</f>
        <v>0.81666666666666676</v>
      </c>
      <c r="J8" s="4"/>
      <c r="K8" s="4"/>
      <c r="M8" s="4"/>
      <c r="N8" s="4">
        <f>Lake!L8</f>
        <v>1</v>
      </c>
      <c r="P8">
        <f>Lake!N8</f>
        <v>8350</v>
      </c>
      <c r="T8">
        <f>Lake!Q8</f>
        <v>526</v>
      </c>
      <c r="U8" s="11">
        <f>Lake!R8</f>
        <v>133.33333333333334</v>
      </c>
      <c r="V8" s="11"/>
      <c r="W8" s="11">
        <f>Lake!S8</f>
        <v>462.5</v>
      </c>
      <c r="X8" s="11">
        <f>Lake!T8</f>
        <v>325</v>
      </c>
      <c r="Y8" s="11"/>
      <c r="Z8" s="11"/>
      <c r="AA8" s="11">
        <f>Lake!W8</f>
        <v>262.5</v>
      </c>
      <c r="AB8" s="11"/>
      <c r="AC8" s="11"/>
      <c r="AD8" s="11">
        <f>Lake!X8</f>
        <v>140</v>
      </c>
      <c r="AE8" s="11"/>
      <c r="AF8" s="11">
        <f>Lake!Y8</f>
        <v>462</v>
      </c>
    </row>
    <row r="9" spans="1:36">
      <c r="B9" t="str">
        <f>Parker!B8</f>
        <v>Parker Mine</v>
      </c>
      <c r="C9" t="str">
        <f>Parker!C8</f>
        <v>manganite</v>
      </c>
      <c r="D9" s="4">
        <f>Parker!D8</f>
        <v>53.5</v>
      </c>
      <c r="E9">
        <f>Parker!E8</f>
        <v>0.5</v>
      </c>
      <c r="N9" s="4">
        <f>Parker!L8</f>
        <v>1</v>
      </c>
      <c r="P9">
        <f>Parker!N8</f>
        <v>6000</v>
      </c>
      <c r="T9">
        <f>Parker!Q8</f>
        <v>570</v>
      </c>
      <c r="U9">
        <f>Parker!R8</f>
        <v>150</v>
      </c>
      <c r="X9">
        <f>Parker!T8</f>
        <v>25</v>
      </c>
      <c r="AF9">
        <f>Parker!Y8</f>
        <v>300</v>
      </c>
    </row>
    <row r="10" spans="1:36">
      <c r="B10" t="str">
        <f>Shaw!B8</f>
        <v>Shaw&amp;Churchill Mine</v>
      </c>
      <c r="C10" t="str">
        <f>Shaw!C8</f>
        <v>manganite</v>
      </c>
      <c r="D10" s="4">
        <f>Shaw!D8</f>
        <v>54.4</v>
      </c>
      <c r="E10" s="4" t="str">
        <f>Shaw!E8</f>
        <v xml:space="preserve"> </v>
      </c>
      <c r="F10" s="4">
        <f>Shaw!J8</f>
        <v>0.5</v>
      </c>
      <c r="G10" s="4">
        <f>Shaw!F8</f>
        <v>0.25</v>
      </c>
      <c r="H10" s="4">
        <f>Shaw!G8</f>
        <v>0.25</v>
      </c>
      <c r="I10" s="4">
        <f>Shaw!I8</f>
        <v>0.1</v>
      </c>
      <c r="J10" s="4">
        <f>Shaw!H8</f>
        <v>0.05</v>
      </c>
      <c r="K10" s="4"/>
      <c r="M10" s="4"/>
      <c r="N10" s="4">
        <f>Shaw!L8</f>
        <v>1</v>
      </c>
      <c r="O10" t="str">
        <f>Shaw!M8</f>
        <v xml:space="preserve"> </v>
      </c>
      <c r="P10" t="str">
        <f>Shaw!N8</f>
        <v xml:space="preserve"> </v>
      </c>
      <c r="R10">
        <f>Shaw!O8</f>
        <v>250</v>
      </c>
      <c r="S10">
        <f>Shaw!P8</f>
        <v>50</v>
      </c>
      <c r="T10">
        <f>Shaw!Q8</f>
        <v>640</v>
      </c>
      <c r="W10">
        <f>Shaw!S8</f>
        <v>400</v>
      </c>
      <c r="X10">
        <f>Shaw!T8</f>
        <v>80</v>
      </c>
      <c r="AA10">
        <f>Shaw!W8</f>
        <v>200</v>
      </c>
      <c r="AD10">
        <f>Shaw!$X$8</f>
        <v>150</v>
      </c>
      <c r="AF10">
        <f>Shaw!Y8</f>
        <v>350.00000000000006</v>
      </c>
    </row>
    <row r="11" spans="1:36">
      <c r="B11" t="str">
        <f>BlackRock!B8</f>
        <v>Black Rock</v>
      </c>
      <c r="C11" t="str">
        <f>BlackRock!C8</f>
        <v>pyrolusite</v>
      </c>
      <c r="D11" s="4">
        <f>BlackRock!D8</f>
        <v>32.975000000000001</v>
      </c>
      <c r="E11" s="4">
        <f>BlackRock!E8</f>
        <v>1.425</v>
      </c>
      <c r="F11" s="4">
        <f>BlackRock!J8</f>
        <v>1.5</v>
      </c>
      <c r="G11" s="4">
        <f>BlackRock!F8</f>
        <v>9</v>
      </c>
      <c r="H11" s="4">
        <f>BlackRock!G8</f>
        <v>5</v>
      </c>
      <c r="I11" s="4">
        <f>BlackRock!I8</f>
        <v>2.5</v>
      </c>
      <c r="J11" s="4"/>
      <c r="K11" s="4"/>
      <c r="M11" s="4"/>
      <c r="N11" s="4">
        <f>BlackRock!L8</f>
        <v>0.95</v>
      </c>
      <c r="O11">
        <f>BlackRock!M8</f>
        <v>80</v>
      </c>
      <c r="P11">
        <f>BlackRock!N8</f>
        <v>13000</v>
      </c>
      <c r="T11" s="11">
        <f>BlackRock!Q8</f>
        <v>512.5</v>
      </c>
      <c r="U11" s="11">
        <f>BlackRock!R8</f>
        <v>100</v>
      </c>
      <c r="V11" s="11"/>
      <c r="W11" s="11">
        <f>BlackRock!S8</f>
        <v>225</v>
      </c>
      <c r="X11" s="11">
        <f>BlackRock!T8</f>
        <v>232.5</v>
      </c>
      <c r="Y11" s="11"/>
      <c r="Z11" s="11"/>
      <c r="AA11" s="11">
        <f>BlackRock!W8</f>
        <v>50</v>
      </c>
      <c r="AB11" s="11"/>
      <c r="AC11" s="11"/>
      <c r="AD11" s="11">
        <f>BlackRock!X8</f>
        <v>650</v>
      </c>
      <c r="AE11" s="11"/>
      <c r="AF11">
        <f>BlackRock!Y8</f>
        <v>625</v>
      </c>
    </row>
    <row r="12" spans="1:36">
      <c r="B12" t="str">
        <f>Brookdale!B8</f>
        <v>Brookdale Mine</v>
      </c>
      <c r="C12" t="str">
        <f>Brookdale!C8</f>
        <v>pyrolusite</v>
      </c>
      <c r="D12" s="4">
        <f>Brookdale!D8</f>
        <v>45.65</v>
      </c>
      <c r="E12">
        <f>Brookdale!E8</f>
        <v>0.6</v>
      </c>
      <c r="F12" s="4">
        <f>Brookdale!J8</f>
        <v>2</v>
      </c>
      <c r="G12" s="4">
        <f>Brookdale!F8</f>
        <v>7</v>
      </c>
      <c r="H12" s="4">
        <f>Brookdale!G8</f>
        <v>9</v>
      </c>
      <c r="I12" s="4">
        <f>Brookdale!I8</f>
        <v>7</v>
      </c>
      <c r="J12" s="4"/>
      <c r="K12" s="4"/>
      <c r="M12" s="4"/>
      <c r="N12">
        <f>Brookdale!L8</f>
        <v>0.30000000000000004</v>
      </c>
      <c r="P12">
        <f>Brookdale!N8</f>
        <v>800</v>
      </c>
      <c r="T12">
        <f>Brookdale!Q8</f>
        <v>285</v>
      </c>
      <c r="W12">
        <f>Brookdale!S8</f>
        <v>300</v>
      </c>
      <c r="X12">
        <f>Brookdale!T8</f>
        <v>400</v>
      </c>
      <c r="AA12" s="11">
        <f>Brookdale!$W$8</f>
        <v>1000</v>
      </c>
      <c r="AB12" s="11"/>
      <c r="AC12" s="11"/>
      <c r="AF12">
        <f>Brookdale!Y8</f>
        <v>700</v>
      </c>
    </row>
    <row r="13" spans="1:36">
      <c r="B13" t="str">
        <f>EMtn!B8</f>
        <v>E. Mountain Mine</v>
      </c>
      <c r="C13" t="str">
        <f>EMtn!C8</f>
        <v>pyrolusite</v>
      </c>
      <c r="D13" s="4">
        <f>EMtn!D8</f>
        <v>54.025000000000006</v>
      </c>
      <c r="E13" s="4">
        <f>EMtn!E8</f>
        <v>4.5</v>
      </c>
      <c r="F13" s="4">
        <f>EMtn!J8</f>
        <v>7</v>
      </c>
      <c r="G13" s="4">
        <f>EMtn!F8</f>
        <v>3</v>
      </c>
      <c r="H13" s="4">
        <f>EMtn!G8</f>
        <v>0.75</v>
      </c>
      <c r="I13" s="4">
        <f>EMtn!I8</f>
        <v>0.75</v>
      </c>
      <c r="J13" s="4"/>
      <c r="K13" s="4"/>
      <c r="M13" s="4"/>
      <c r="N13" s="4">
        <f>EMtn!L8</f>
        <v>0.875</v>
      </c>
      <c r="O13" s="11">
        <f>EMtn!M8</f>
        <v>333.33333333333331</v>
      </c>
      <c r="P13">
        <f>EMtn!N8</f>
        <v>8400</v>
      </c>
      <c r="T13">
        <f>EMtn!Q8</f>
        <v>2475</v>
      </c>
      <c r="U13">
        <f>EMtn!R8</f>
        <v>100</v>
      </c>
      <c r="W13">
        <f>EMtn!S8</f>
        <v>100</v>
      </c>
      <c r="X13">
        <f>EMtn!T8</f>
        <v>300</v>
      </c>
      <c r="AD13" s="11">
        <f>EMtn!$X$8</f>
        <v>900</v>
      </c>
      <c r="AE13" s="11"/>
      <c r="AF13" s="11">
        <f>EMtn!Y8</f>
        <v>262.5</v>
      </c>
    </row>
    <row r="14" spans="1:36">
      <c r="B14" t="s">
        <v>252</v>
      </c>
      <c r="C14" t="s">
        <v>12</v>
      </c>
      <c r="D14">
        <v>52.5</v>
      </c>
      <c r="E14">
        <v>1.5</v>
      </c>
      <c r="F14">
        <v>1.5</v>
      </c>
      <c r="G14" s="4">
        <v>8</v>
      </c>
      <c r="H14">
        <v>0.7</v>
      </c>
      <c r="I14">
        <v>0.9</v>
      </c>
      <c r="J14" s="7"/>
      <c r="K14" s="7"/>
      <c r="N14" s="4">
        <v>2</v>
      </c>
      <c r="O14" s="7"/>
      <c r="P14">
        <v>5000</v>
      </c>
      <c r="R14" s="6"/>
      <c r="S14" s="6"/>
      <c r="T14">
        <v>180</v>
      </c>
      <c r="U14" s="6">
        <f>MacDonald!R8</f>
        <v>800</v>
      </c>
      <c r="V14" s="6"/>
      <c r="W14" s="6">
        <f>MacDonald!S8</f>
        <v>900</v>
      </c>
      <c r="X14">
        <v>500</v>
      </c>
      <c r="Y14" s="6"/>
      <c r="Z14" s="6"/>
      <c r="AA14" s="6"/>
      <c r="AB14" s="6"/>
      <c r="AC14" s="6"/>
      <c r="AD14">
        <v>700.00000000000011</v>
      </c>
      <c r="AF14">
        <v>70</v>
      </c>
    </row>
    <row r="15" spans="1:36">
      <c r="B15" t="str">
        <f>McCuish!B8</f>
        <v>McCuish Mine</v>
      </c>
      <c r="C15" t="str">
        <f>McCuish!C8</f>
        <v>pyrolusite</v>
      </c>
      <c r="D15" s="15">
        <f>McCuish!D8</f>
        <v>51.294444444444451</v>
      </c>
      <c r="E15" s="15">
        <f>McCuish!E8</f>
        <v>0.328125</v>
      </c>
      <c r="F15" s="15">
        <f>McCuish!J8</f>
        <v>1.8599999999999999</v>
      </c>
      <c r="G15" s="15">
        <f>McCuish!F8</f>
        <v>5.6899999999999995</v>
      </c>
      <c r="H15" s="15">
        <f>McCuish!G8</f>
        <v>0.8</v>
      </c>
      <c r="I15" s="15">
        <f>McCuish!I8</f>
        <v>0.45</v>
      </c>
      <c r="J15" s="15"/>
      <c r="K15" s="15"/>
      <c r="M15" s="25">
        <f>McCuish!$K$8</f>
        <v>0.15</v>
      </c>
      <c r="N15" s="15">
        <f>McCuish!L8</f>
        <v>0.53333333333333344</v>
      </c>
      <c r="O15" s="15">
        <f>McCuish!M8</f>
        <v>5.5</v>
      </c>
      <c r="P15" s="22">
        <f>McCuish!N8</f>
        <v>13378.571428571429</v>
      </c>
      <c r="Q15" s="22"/>
      <c r="R15" s="22"/>
      <c r="S15" s="22"/>
      <c r="T15" s="22">
        <f>McCuish!Q8</f>
        <v>386.66666666666669</v>
      </c>
      <c r="U15" s="22"/>
      <c r="V15" s="22"/>
      <c r="W15" s="22">
        <f>McCuish!S8</f>
        <v>930</v>
      </c>
      <c r="X15" s="22">
        <f>McCuish!T8</f>
        <v>516.66666666666663</v>
      </c>
      <c r="Y15" s="1"/>
      <c r="Z15" s="1"/>
      <c r="AA15" s="26">
        <f>McCuish!W8</f>
        <v>902.85714285714289</v>
      </c>
      <c r="AB15" s="26"/>
      <c r="AC15" s="26"/>
      <c r="AD15" s="26">
        <f>McCuish!X8</f>
        <v>542.85714285714289</v>
      </c>
      <c r="AE15" s="26"/>
      <c r="AF15" s="22">
        <f>McCuish!Y8</f>
        <v>435.55555555555554</v>
      </c>
    </row>
    <row r="16" spans="1:36">
      <c r="B16" t="str">
        <f>Minasville!B8</f>
        <v xml:space="preserve">Minasville  </v>
      </c>
      <c r="C16" t="str">
        <f>Minasville!C8</f>
        <v>pyrolusite</v>
      </c>
      <c r="D16">
        <f>Minasville!D8</f>
        <v>48.5</v>
      </c>
      <c r="E16" s="4">
        <f>Minasville!E8</f>
        <v>1.7</v>
      </c>
      <c r="F16">
        <f>Minasville!J8</f>
        <v>6</v>
      </c>
      <c r="G16">
        <f>Minasville!F8</f>
        <v>6</v>
      </c>
      <c r="H16" s="4">
        <f>Minasville!G8</f>
        <v>1.5</v>
      </c>
      <c r="I16">
        <f>Minasville!I8</f>
        <v>6</v>
      </c>
      <c r="N16" s="4">
        <f>Minasville!L8</f>
        <v>2</v>
      </c>
      <c r="P16">
        <f>Minasville!N8</f>
        <v>3000</v>
      </c>
      <c r="T16">
        <f>Minasville!Q8</f>
        <v>285</v>
      </c>
      <c r="W16">
        <f>Minasville!S8</f>
        <v>1000</v>
      </c>
      <c r="X16">
        <f>Minasville!T8</f>
        <v>400</v>
      </c>
      <c r="AA16" s="27">
        <f>Minasville!W8</f>
        <v>775</v>
      </c>
      <c r="AB16" s="27"/>
      <c r="AC16" s="27"/>
      <c r="AD16" s="28">
        <f>Minasville!X8</f>
        <v>1000</v>
      </c>
      <c r="AE16" s="28"/>
      <c r="AF16">
        <f>Minasville!Y8</f>
        <v>50</v>
      </c>
    </row>
    <row r="17" spans="2:32">
      <c r="B17" t="str">
        <f>MnMines!B8</f>
        <v>Mn mines</v>
      </c>
      <c r="C17" t="str">
        <f>MnMines!C8</f>
        <v>pyrolusite</v>
      </c>
      <c r="D17" s="4">
        <f>MnMines!D8</f>
        <v>42.766666666666673</v>
      </c>
      <c r="E17" s="4">
        <f>MnMines!E8</f>
        <v>2.0499999999999998</v>
      </c>
      <c r="N17" s="4">
        <f>MnMines!L8</f>
        <v>1</v>
      </c>
      <c r="P17">
        <f>MnMines!N8</f>
        <v>3800</v>
      </c>
      <c r="T17">
        <f>MnMines!Q8</f>
        <v>710</v>
      </c>
      <c r="W17">
        <f>MnMines!S8</f>
        <v>150</v>
      </c>
      <c r="X17">
        <f>MnMines!T8</f>
        <v>300</v>
      </c>
      <c r="AA17" s="28"/>
      <c r="AB17" s="28"/>
      <c r="AC17" s="28"/>
      <c r="AD17" s="28"/>
      <c r="AE17" s="28"/>
      <c r="AF17" s="11">
        <f>MnMines!Y8</f>
        <v>246.66666666666666</v>
      </c>
    </row>
    <row r="18" spans="2:32">
      <c r="B18" t="str">
        <f>Morrison!B8</f>
        <v>Morrison Mine</v>
      </c>
      <c r="C18" t="str">
        <f>Morrison!C8</f>
        <v>pyrolusite</v>
      </c>
      <c r="D18" s="4">
        <f>Morrison!D8</f>
        <v>53.625</v>
      </c>
      <c r="N18" s="4">
        <f>Morrison!L8</f>
        <v>0.45750000000000002</v>
      </c>
      <c r="O18">
        <f>Morrison!M8</f>
        <v>20</v>
      </c>
      <c r="P18">
        <f>Morrison!N8</f>
        <v>2400</v>
      </c>
      <c r="T18">
        <f>Morrison!Q8</f>
        <v>550</v>
      </c>
      <c r="X18">
        <f>Morrison!T8</f>
        <v>1025</v>
      </c>
      <c r="AA18" s="28"/>
      <c r="AB18" s="28"/>
      <c r="AC18" s="28"/>
      <c r="AD18" s="28"/>
      <c r="AE18" s="28"/>
      <c r="AF18" s="11">
        <f>Morrison!Y8</f>
        <v>1462.5</v>
      </c>
    </row>
    <row r="19" spans="2:32">
      <c r="B19" t="str">
        <f>Tennycape!B8</f>
        <v>Tennycape Mine</v>
      </c>
      <c r="C19" t="str">
        <f>Tennycape!C8</f>
        <v>pyrolusite</v>
      </c>
      <c r="D19" s="4">
        <f>Tennycape!D8</f>
        <v>36.85</v>
      </c>
      <c r="E19" s="4">
        <f>Tennycape!E8</f>
        <v>2.9166666666666665</v>
      </c>
      <c r="F19" s="4">
        <f>Tennycape!J8</f>
        <v>6.0666666666666664</v>
      </c>
      <c r="G19" s="4">
        <f>Tennycape!F8</f>
        <v>6.333333333333333</v>
      </c>
      <c r="H19" s="4">
        <f>Tennycape!G8</f>
        <v>8.3333333333333339</v>
      </c>
      <c r="I19" s="4">
        <f>Tennycape!I8</f>
        <v>6.166666666666667</v>
      </c>
      <c r="J19" s="4">
        <f>Tennycape!H8</f>
        <v>0.08</v>
      </c>
      <c r="K19" s="4"/>
      <c r="M19" s="4"/>
      <c r="N19" s="4">
        <f>Tennycape!L8</f>
        <v>2</v>
      </c>
      <c r="P19" s="11">
        <f>Tennycape!N8</f>
        <v>31133.333333333332</v>
      </c>
      <c r="Q19" s="11"/>
      <c r="T19">
        <f>Tennycape!Q8</f>
        <v>200</v>
      </c>
      <c r="X19">
        <f>Tennycape!T8</f>
        <v>575</v>
      </c>
      <c r="AA19" s="28"/>
      <c r="AB19" s="28"/>
      <c r="AC19" s="28"/>
      <c r="AD19" s="28"/>
      <c r="AE19" s="28"/>
      <c r="AF19">
        <f>Tennycape!Y8</f>
        <v>295</v>
      </c>
    </row>
    <row r="21" spans="2:32">
      <c r="B21" t="s">
        <v>257</v>
      </c>
      <c r="D21" s="4">
        <f>AVERAGE(D7:D10)</f>
        <v>46.33958333333333</v>
      </c>
      <c r="E21" s="4">
        <f t="shared" ref="E21:N21" si="0">AVERAGE(E7:E10)</f>
        <v>4.9682539682539684</v>
      </c>
      <c r="F21" s="4">
        <f>AVERAGE(F7:F10)</f>
        <v>2.0238095238095237</v>
      </c>
      <c r="G21" s="4">
        <f t="shared" si="0"/>
        <v>4.4972222222222227</v>
      </c>
      <c r="H21" s="4">
        <f t="shared" si="0"/>
        <v>0.56851851851851853</v>
      </c>
      <c r="I21" s="4">
        <f>AVERAGE(I7:I10)</f>
        <v>1.3208333333333333</v>
      </c>
      <c r="J21" s="4">
        <f>AVERAGE(J7:J10)</f>
        <v>0.53333333333333333</v>
      </c>
      <c r="K21" s="4"/>
      <c r="M21" s="4">
        <f t="shared" si="0"/>
        <v>0.52777777777777779</v>
      </c>
      <c r="N21" s="4">
        <f t="shared" si="0"/>
        <v>0.89833333333333332</v>
      </c>
      <c r="O21" s="4"/>
      <c r="P21" s="11">
        <f t="shared" ref="P21" si="1">AVERAGE(P7:P10)</f>
        <v>9056.060606060606</v>
      </c>
      <c r="Q21" s="11"/>
      <c r="T21" s="11">
        <f t="shared" ref="T21:AF21" si="2">AVERAGE(T7:T10)</f>
        <v>602.33333333333337</v>
      </c>
      <c r="U21" s="11">
        <f t="shared" si="2"/>
        <v>141.66666666666669</v>
      </c>
      <c r="V21" s="11"/>
      <c r="W21" s="11">
        <f t="shared" si="2"/>
        <v>430.35714285714283</v>
      </c>
      <c r="X21" s="11">
        <f t="shared" si="2"/>
        <v>204.16666666666669</v>
      </c>
      <c r="Y21" s="11"/>
      <c r="Z21" s="11"/>
      <c r="AA21" s="11">
        <f t="shared" si="2"/>
        <v>420.83333333333331</v>
      </c>
      <c r="AB21" s="11"/>
      <c r="AC21" s="11"/>
      <c r="AD21" s="11">
        <f t="shared" si="2"/>
        <v>145</v>
      </c>
      <c r="AE21" s="11"/>
      <c r="AF21" s="11">
        <f t="shared" si="2"/>
        <v>366.48055555555555</v>
      </c>
    </row>
    <row r="22" spans="2:32">
      <c r="B22" t="s">
        <v>258</v>
      </c>
      <c r="D22" s="4">
        <f>AVERAGE(D11:D19)</f>
        <v>46.465123456790124</v>
      </c>
      <c r="E22" s="4">
        <f t="shared" ref="E22:N22" si="3">AVERAGE(E11:E19)</f>
        <v>1.8774739583333331</v>
      </c>
      <c r="F22" s="4">
        <f>AVERAGE(F11:F19)</f>
        <v>3.7038095238095239</v>
      </c>
      <c r="G22" s="4">
        <f t="shared" si="3"/>
        <v>6.4319047619047618</v>
      </c>
      <c r="H22" s="4">
        <f t="shared" si="3"/>
        <v>3.7261904761904767</v>
      </c>
      <c r="I22" s="4">
        <f>AVERAGE(I11:I19)</f>
        <v>3.3952380952380956</v>
      </c>
      <c r="J22" s="4">
        <f>AVERAGE(J11:J19)</f>
        <v>0.08</v>
      </c>
      <c r="K22" s="4"/>
      <c r="M22" s="4">
        <f t="shared" si="3"/>
        <v>0.15</v>
      </c>
      <c r="N22" s="4">
        <f t="shared" si="3"/>
        <v>1.1239814814814815</v>
      </c>
      <c r="O22" s="11">
        <f>AVERAGE(O11:O19)</f>
        <v>109.70833333333333</v>
      </c>
      <c r="P22" s="11">
        <f t="shared" ref="P22" si="4">AVERAGE(P11:P19)</f>
        <v>8990.2116402116408</v>
      </c>
      <c r="Q22" s="11"/>
      <c r="T22" s="11">
        <f t="shared" ref="T22:AF22" si="5">AVERAGE(T11:T19)</f>
        <v>620.46296296296293</v>
      </c>
      <c r="U22" s="11">
        <f t="shared" si="5"/>
        <v>333.33333333333331</v>
      </c>
      <c r="V22" s="11"/>
      <c r="W22" s="11">
        <f t="shared" si="5"/>
        <v>515</v>
      </c>
      <c r="X22" s="11">
        <f t="shared" si="5"/>
        <v>472.12962962962956</v>
      </c>
      <c r="Y22" s="11"/>
      <c r="Z22" s="11"/>
      <c r="AA22" s="11">
        <f t="shared" si="5"/>
        <v>681.96428571428578</v>
      </c>
      <c r="AB22" s="11"/>
      <c r="AC22" s="11"/>
      <c r="AD22" s="11">
        <f t="shared" si="5"/>
        <v>758.57142857142867</v>
      </c>
      <c r="AE22" s="11"/>
      <c r="AF22" s="11">
        <f t="shared" si="5"/>
        <v>460.80246913580254</v>
      </c>
    </row>
    <row r="23" spans="2:32">
      <c r="B23" t="s">
        <v>290</v>
      </c>
      <c r="D23" s="4">
        <f>AVERAGE(D7:D19)</f>
        <v>46.42649572649573</v>
      </c>
      <c r="E23" s="4">
        <f t="shared" ref="E23:J23" si="6">AVERAGE(E7:E19)</f>
        <v>2.7204139610389615</v>
      </c>
      <c r="F23" s="4">
        <f t="shared" si="6"/>
        <v>3.1998095238095234</v>
      </c>
      <c r="G23" s="4">
        <f t="shared" si="6"/>
        <v>5.8514999999999997</v>
      </c>
      <c r="H23" s="4">
        <f t="shared" si="6"/>
        <v>2.778888888888889</v>
      </c>
      <c r="I23" s="4">
        <f t="shared" si="6"/>
        <v>2.7729166666666667</v>
      </c>
      <c r="J23" s="4">
        <f t="shared" si="6"/>
        <v>0.38222222222222224</v>
      </c>
      <c r="M23" s="4">
        <f t="shared" ref="M23:X23" si="7">AVERAGE(M7:M19)</f>
        <v>0.33888888888888891</v>
      </c>
      <c r="N23" s="4">
        <f t="shared" si="7"/>
        <v>1.0545512820512821</v>
      </c>
      <c r="O23" s="11">
        <f t="shared" si="7"/>
        <v>109.70833333333333</v>
      </c>
      <c r="P23" s="11">
        <f t="shared" si="7"/>
        <v>9006.6738816738816</v>
      </c>
      <c r="R23" s="11">
        <f t="shared" si="7"/>
        <v>250</v>
      </c>
      <c r="S23" s="11">
        <f t="shared" si="7"/>
        <v>50</v>
      </c>
      <c r="T23" s="11">
        <f t="shared" si="7"/>
        <v>614.88461538461547</v>
      </c>
      <c r="U23" s="11">
        <f t="shared" si="7"/>
        <v>256.66666666666669</v>
      </c>
      <c r="W23" s="11">
        <f t="shared" si="7"/>
        <v>489.60714285714283</v>
      </c>
      <c r="X23" s="11">
        <f t="shared" si="7"/>
        <v>389.67948717948724</v>
      </c>
      <c r="AA23" s="11">
        <f t="shared" ref="AA23" si="8">AVERAGE(AA7:AA19)</f>
        <v>570.05102040816325</v>
      </c>
      <c r="AD23" s="11">
        <f t="shared" ref="AD23" si="9">AVERAGE(AD7:AD19)</f>
        <v>583.26530612244903</v>
      </c>
      <c r="AF23" s="11">
        <f t="shared" ref="AF23" si="10">AVERAGE(AF7:AF19)</f>
        <v>431.78034188034184</v>
      </c>
    </row>
  </sheetData>
  <sortState ref="B7:Y19">
    <sortCondition ref="C7:C19"/>
    <sortCondition ref="B7:B1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8"/>
  <sheetViews>
    <sheetView workbookViewId="0">
      <selection activeCell="D10" sqref="D10:K18"/>
    </sheetView>
  </sheetViews>
  <sheetFormatPr defaultRowHeight="15"/>
  <cols>
    <col min="1" max="1" width="14.5703125" customWidth="1"/>
    <col min="2" max="2" width="12.140625" customWidth="1"/>
    <col min="3" max="3" width="9.85546875" customWidth="1"/>
  </cols>
  <sheetData>
    <row r="1" spans="1:25">
      <c r="A1" t="s">
        <v>27</v>
      </c>
      <c r="B1" t="s">
        <v>148</v>
      </c>
    </row>
    <row r="2" spans="1:25">
      <c r="A2" t="s">
        <v>28</v>
      </c>
      <c r="B2" t="s">
        <v>147</v>
      </c>
    </row>
    <row r="3" spans="1:25">
      <c r="A3" t="s">
        <v>29</v>
      </c>
      <c r="B3" t="s">
        <v>30</v>
      </c>
    </row>
    <row r="4" spans="1:25">
      <c r="A4" t="s">
        <v>10</v>
      </c>
      <c r="B4" t="s">
        <v>146</v>
      </c>
    </row>
    <row r="5" spans="1:25" ht="30">
      <c r="A5" s="2" t="s">
        <v>26</v>
      </c>
      <c r="B5">
        <v>160</v>
      </c>
    </row>
    <row r="6" spans="1:25">
      <c r="A6" t="s">
        <v>31</v>
      </c>
      <c r="B6" t="s">
        <v>12</v>
      </c>
    </row>
    <row r="8" spans="1:25">
      <c r="A8" t="s">
        <v>247</v>
      </c>
      <c r="B8" t="s">
        <v>262</v>
      </c>
      <c r="C8" t="s">
        <v>12</v>
      </c>
      <c r="D8" s="16">
        <f>AVERAGE(D10:D13)</f>
        <v>54.025000000000006</v>
      </c>
      <c r="E8" s="16">
        <f>AVERAGE(E10:E13)</f>
        <v>4.5</v>
      </c>
      <c r="F8" s="16">
        <f>AVERAGE(F10:F13)</f>
        <v>3</v>
      </c>
      <c r="G8" s="16">
        <f>AVERAGE(G10:G13)</f>
        <v>0.75</v>
      </c>
      <c r="H8" s="16"/>
      <c r="I8" s="16">
        <f>AVERAGE(I10:I13)</f>
        <v>0.75</v>
      </c>
      <c r="J8" s="16">
        <f>AVERAGE(J10:J45)</f>
        <v>7</v>
      </c>
      <c r="K8" s="16"/>
      <c r="L8" s="16">
        <f>AVERAGE(L10:L13)</f>
        <v>0.875</v>
      </c>
      <c r="M8" s="17">
        <f>AVERAGE(M10:M13)</f>
        <v>333.33333333333331</v>
      </c>
      <c r="N8" s="17">
        <f>AVERAGE(N10:N13)</f>
        <v>8400</v>
      </c>
      <c r="O8" s="17"/>
      <c r="P8" s="17"/>
      <c r="Q8" s="17">
        <f>AVERAGE(Q10:Q13)</f>
        <v>2475</v>
      </c>
      <c r="R8" s="17">
        <f>AVERAGE(R10:R13)</f>
        <v>100</v>
      </c>
      <c r="S8" s="17">
        <f>AVERAGE(S10:S13)</f>
        <v>100</v>
      </c>
      <c r="T8" s="17">
        <f>AVERAGE(T10:T13)</f>
        <v>300</v>
      </c>
      <c r="U8" s="18"/>
      <c r="V8" s="18"/>
      <c r="W8" s="17"/>
      <c r="X8" s="17">
        <f>AVERAGE(X10:X13)</f>
        <v>900</v>
      </c>
      <c r="Y8" s="17">
        <f>AVERAGE(Y10:Y13)</f>
        <v>262.5</v>
      </c>
    </row>
    <row r="9" spans="1:25">
      <c r="A9" t="s">
        <v>22</v>
      </c>
      <c r="B9" t="s">
        <v>235</v>
      </c>
      <c r="C9" t="s">
        <v>236</v>
      </c>
      <c r="D9" t="s">
        <v>234</v>
      </c>
      <c r="E9" t="s">
        <v>3</v>
      </c>
      <c r="F9" t="s">
        <v>43</v>
      </c>
      <c r="G9" t="s">
        <v>44</v>
      </c>
      <c r="H9" t="s">
        <v>47</v>
      </c>
      <c r="I9" t="s">
        <v>48</v>
      </c>
      <c r="J9" t="s">
        <v>49</v>
      </c>
      <c r="K9" t="s">
        <v>249</v>
      </c>
      <c r="L9" t="s">
        <v>0</v>
      </c>
      <c r="M9" t="s">
        <v>128</v>
      </c>
      <c r="N9" t="s">
        <v>14</v>
      </c>
      <c r="O9" t="s">
        <v>45</v>
      </c>
      <c r="P9" t="s">
        <v>46</v>
      </c>
      <c r="Q9" t="s">
        <v>4</v>
      </c>
      <c r="R9" t="s">
        <v>25</v>
      </c>
      <c r="S9" t="s">
        <v>1</v>
      </c>
      <c r="T9" t="s">
        <v>5</v>
      </c>
      <c r="U9" t="s">
        <v>15</v>
      </c>
      <c r="V9" t="s">
        <v>24</v>
      </c>
      <c r="W9" t="s">
        <v>23</v>
      </c>
      <c r="X9" t="s">
        <v>56</v>
      </c>
      <c r="Y9" t="s">
        <v>6</v>
      </c>
    </row>
    <row r="10" spans="1:25">
      <c r="A10" t="s">
        <v>151</v>
      </c>
      <c r="B10" t="s">
        <v>245</v>
      </c>
      <c r="C10" t="s">
        <v>12</v>
      </c>
      <c r="D10">
        <v>56.4</v>
      </c>
      <c r="E10" s="1"/>
      <c r="L10" s="1">
        <v>0.5</v>
      </c>
      <c r="M10" s="1"/>
      <c r="N10" s="1"/>
      <c r="Q10" s="1">
        <v>4600</v>
      </c>
      <c r="R10" s="1"/>
      <c r="S10" s="1"/>
      <c r="T10" s="1">
        <v>300</v>
      </c>
      <c r="Y10" s="1">
        <v>200</v>
      </c>
    </row>
    <row r="11" spans="1:25">
      <c r="A11" s="13" t="s">
        <v>154</v>
      </c>
      <c r="B11" s="13" t="s">
        <v>245</v>
      </c>
      <c r="C11" s="13" t="s">
        <v>12</v>
      </c>
      <c r="D11" s="13">
        <v>56</v>
      </c>
      <c r="E11" s="14">
        <v>7</v>
      </c>
      <c r="F11" s="13">
        <v>3</v>
      </c>
      <c r="G11" s="13">
        <v>0.75</v>
      </c>
      <c r="H11" s="13"/>
      <c r="I11" s="13">
        <v>0.75</v>
      </c>
      <c r="J11" s="13">
        <v>7</v>
      </c>
      <c r="K11" s="13"/>
      <c r="L11" s="14">
        <v>1</v>
      </c>
      <c r="M11" s="14">
        <v>300</v>
      </c>
      <c r="N11" s="14">
        <v>9000</v>
      </c>
      <c r="O11" s="13"/>
      <c r="P11" s="13"/>
      <c r="Q11" s="14">
        <v>2800.0000000000005</v>
      </c>
      <c r="R11" s="14">
        <v>100</v>
      </c>
      <c r="S11" s="14">
        <v>100</v>
      </c>
      <c r="T11" s="14">
        <v>300</v>
      </c>
      <c r="U11" s="13"/>
      <c r="V11" s="13"/>
      <c r="W11" s="13"/>
      <c r="X11" s="13">
        <v>900</v>
      </c>
      <c r="Y11" s="14">
        <v>300</v>
      </c>
    </row>
    <row r="12" spans="1:25">
      <c r="A12" t="s">
        <v>152</v>
      </c>
      <c r="B12" t="s">
        <v>245</v>
      </c>
      <c r="C12" t="s">
        <v>12</v>
      </c>
      <c r="D12">
        <v>54.2</v>
      </c>
      <c r="E12" s="1"/>
      <c r="L12" s="1">
        <v>1</v>
      </c>
      <c r="M12" s="1">
        <v>600</v>
      </c>
      <c r="N12" s="1">
        <v>5200</v>
      </c>
      <c r="Q12" s="1">
        <v>1200</v>
      </c>
      <c r="R12" s="1">
        <v>100</v>
      </c>
      <c r="S12" s="1">
        <v>100</v>
      </c>
      <c r="T12" s="1">
        <v>300</v>
      </c>
      <c r="Y12" s="1">
        <v>250</v>
      </c>
    </row>
    <row r="13" spans="1:25">
      <c r="A13" t="s">
        <v>153</v>
      </c>
      <c r="B13" t="s">
        <v>245</v>
      </c>
      <c r="C13" t="s">
        <v>12</v>
      </c>
      <c r="D13">
        <v>49.5</v>
      </c>
      <c r="E13" s="1">
        <v>2</v>
      </c>
      <c r="L13" s="1">
        <v>1</v>
      </c>
      <c r="M13" s="1">
        <v>100</v>
      </c>
      <c r="N13" s="1">
        <v>11000</v>
      </c>
      <c r="Q13" s="1">
        <v>1300</v>
      </c>
      <c r="R13" s="1">
        <v>100</v>
      </c>
      <c r="S13" s="1">
        <v>100</v>
      </c>
      <c r="T13" s="1">
        <v>300</v>
      </c>
      <c r="Y13" s="1">
        <v>300</v>
      </c>
    </row>
    <row r="14" spans="1:25">
      <c r="A14" t="s">
        <v>155</v>
      </c>
      <c r="B14" t="s">
        <v>245</v>
      </c>
      <c r="D14">
        <v>0.44</v>
      </c>
      <c r="E14" s="1"/>
      <c r="L14" s="1">
        <v>0.4</v>
      </c>
      <c r="M14" s="1"/>
      <c r="N14" s="1"/>
      <c r="Q14" s="1">
        <v>100</v>
      </c>
      <c r="R14" s="1"/>
      <c r="S14" s="1"/>
      <c r="T14" s="1">
        <v>200</v>
      </c>
      <c r="Y14" s="1">
        <v>60</v>
      </c>
    </row>
    <row r="15" spans="1:25" s="13" customFormat="1">
      <c r="A15" t="s">
        <v>150</v>
      </c>
      <c r="B15" t="s">
        <v>245</v>
      </c>
      <c r="C15"/>
      <c r="D15">
        <v>0.3</v>
      </c>
      <c r="E15" s="1">
        <v>0.5</v>
      </c>
      <c r="F15"/>
      <c r="G15"/>
      <c r="H15"/>
      <c r="I15"/>
      <c r="J15"/>
      <c r="K15"/>
      <c r="L15" s="1">
        <v>1.5</v>
      </c>
      <c r="M15" s="1"/>
      <c r="N15" s="1"/>
      <c r="O15"/>
      <c r="P15"/>
      <c r="Q15" s="1">
        <v>60</v>
      </c>
      <c r="R15" s="1"/>
      <c r="S15" s="1"/>
      <c r="T15" s="1">
        <v>300</v>
      </c>
      <c r="U15"/>
      <c r="V15"/>
      <c r="W15"/>
      <c r="X15"/>
      <c r="Y15" s="1">
        <v>30</v>
      </c>
    </row>
    <row r="16" spans="1:25">
      <c r="A16" t="s">
        <v>157</v>
      </c>
      <c r="B16" t="s">
        <v>245</v>
      </c>
      <c r="D16">
        <v>0.15</v>
      </c>
      <c r="E16" s="1"/>
      <c r="L16" s="1">
        <v>0.1</v>
      </c>
      <c r="M16" s="1"/>
      <c r="N16" s="1"/>
      <c r="Q16" s="1">
        <v>50</v>
      </c>
      <c r="R16" s="1"/>
      <c r="S16" s="1"/>
      <c r="T16" s="1">
        <v>200</v>
      </c>
      <c r="Y16" s="1">
        <v>40</v>
      </c>
    </row>
    <row r="17" spans="1:25">
      <c r="A17" t="s">
        <v>156</v>
      </c>
      <c r="B17" t="s">
        <v>245</v>
      </c>
      <c r="D17">
        <v>0.06</v>
      </c>
      <c r="E17" s="1"/>
      <c r="L17" s="1">
        <v>0.15</v>
      </c>
      <c r="M17" s="1"/>
      <c r="N17" s="1"/>
      <c r="Q17" s="1">
        <v>100</v>
      </c>
      <c r="R17" s="1"/>
      <c r="S17" s="1"/>
      <c r="T17" s="1">
        <v>200</v>
      </c>
      <c r="Y17" s="1">
        <v>500</v>
      </c>
    </row>
    <row r="18" spans="1:25">
      <c r="A18" t="s">
        <v>149</v>
      </c>
      <c r="B18" t="s">
        <v>245</v>
      </c>
      <c r="D18">
        <v>0.02</v>
      </c>
      <c r="E18" s="1">
        <v>0.5</v>
      </c>
      <c r="L18" s="1">
        <v>3</v>
      </c>
      <c r="M18" s="1"/>
      <c r="N18" s="1"/>
      <c r="Q18" s="1">
        <v>50</v>
      </c>
      <c r="R18" s="1"/>
      <c r="S18" s="1"/>
      <c r="T18" s="1">
        <v>300</v>
      </c>
      <c r="Y18" s="1">
        <v>20</v>
      </c>
    </row>
  </sheetData>
  <sortState ref="A10:X18">
    <sortCondition descending="1" ref="D10:D1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8"/>
  <sheetViews>
    <sheetView workbookViewId="0">
      <selection activeCell="D10" sqref="D10:E18"/>
    </sheetView>
  </sheetViews>
  <sheetFormatPr defaultRowHeight="15"/>
  <cols>
    <col min="1" max="1" width="12.42578125" customWidth="1"/>
  </cols>
  <sheetData>
    <row r="1" spans="1:25">
      <c r="A1" t="s">
        <v>27</v>
      </c>
      <c r="B1" t="s">
        <v>158</v>
      </c>
    </row>
    <row r="2" spans="1:25">
      <c r="A2" t="s">
        <v>28</v>
      </c>
      <c r="B2" t="s">
        <v>147</v>
      </c>
    </row>
    <row r="3" spans="1:25">
      <c r="A3" t="s">
        <v>29</v>
      </c>
      <c r="B3" t="s">
        <v>30</v>
      </c>
    </row>
    <row r="4" spans="1:25">
      <c r="A4" t="s">
        <v>10</v>
      </c>
      <c r="B4" t="s">
        <v>126</v>
      </c>
    </row>
    <row r="5" spans="1:25" ht="30">
      <c r="A5" s="2" t="s">
        <v>26</v>
      </c>
      <c r="B5">
        <v>2000</v>
      </c>
    </row>
    <row r="6" spans="1:25">
      <c r="A6" t="s">
        <v>31</v>
      </c>
      <c r="B6" t="s">
        <v>12</v>
      </c>
    </row>
    <row r="8" spans="1:25">
      <c r="A8" t="s">
        <v>247</v>
      </c>
      <c r="B8" t="s">
        <v>158</v>
      </c>
      <c r="C8" t="s">
        <v>12</v>
      </c>
      <c r="D8" s="16">
        <f>AVERAGE(D10:D12)</f>
        <v>42.766666666666673</v>
      </c>
      <c r="E8" s="16">
        <f>AVERAGE(E10:E12)</f>
        <v>2.0499999999999998</v>
      </c>
      <c r="F8" s="16"/>
      <c r="G8" s="16"/>
      <c r="H8" s="16"/>
      <c r="I8" s="16"/>
      <c r="J8" s="16"/>
      <c r="K8" s="16"/>
      <c r="L8" s="16">
        <f>AVERAGE(L10:L12)</f>
        <v>1</v>
      </c>
      <c r="M8" s="16"/>
      <c r="N8" s="17">
        <f>AVERAGE(N10:N12)</f>
        <v>3800</v>
      </c>
      <c r="O8" s="17"/>
      <c r="P8" s="17"/>
      <c r="Q8" s="17">
        <f>AVERAGE(Q10:Q12)</f>
        <v>710</v>
      </c>
      <c r="R8" s="17"/>
      <c r="S8" s="17">
        <f>AVERAGE(S10:S12)</f>
        <v>150</v>
      </c>
      <c r="T8" s="17">
        <f>AVERAGE(T10:T12)</f>
        <v>300</v>
      </c>
      <c r="U8" s="18"/>
      <c r="V8" s="18"/>
      <c r="W8" s="17"/>
      <c r="X8" s="17"/>
      <c r="Y8" s="17">
        <f>AVERAGE(Y10:Y12)</f>
        <v>246.66666666666666</v>
      </c>
    </row>
    <row r="9" spans="1:25">
      <c r="A9" t="s">
        <v>22</v>
      </c>
      <c r="B9" t="s">
        <v>235</v>
      </c>
      <c r="C9" t="s">
        <v>236</v>
      </c>
      <c r="D9" t="s">
        <v>234</v>
      </c>
      <c r="E9" t="s">
        <v>3</v>
      </c>
      <c r="F9" t="s">
        <v>43</v>
      </c>
      <c r="G9" t="s">
        <v>44</v>
      </c>
      <c r="H9" t="s">
        <v>47</v>
      </c>
      <c r="I9" t="s">
        <v>48</v>
      </c>
      <c r="J9" t="s">
        <v>49</v>
      </c>
      <c r="K9" t="s">
        <v>249</v>
      </c>
      <c r="L9" t="s">
        <v>0</v>
      </c>
      <c r="M9" t="s">
        <v>128</v>
      </c>
      <c r="N9" t="s">
        <v>14</v>
      </c>
      <c r="O9" t="s">
        <v>45</v>
      </c>
      <c r="P9" t="s">
        <v>46</v>
      </c>
      <c r="Q9" t="s">
        <v>4</v>
      </c>
      <c r="R9" t="s">
        <v>25</v>
      </c>
      <c r="S9" t="s">
        <v>1</v>
      </c>
      <c r="T9" t="s">
        <v>5</v>
      </c>
      <c r="U9" t="s">
        <v>15</v>
      </c>
      <c r="V9" t="s">
        <v>24</v>
      </c>
      <c r="W9" t="s">
        <v>23</v>
      </c>
      <c r="X9" t="s">
        <v>56</v>
      </c>
      <c r="Y9" t="s">
        <v>6</v>
      </c>
    </row>
    <row r="10" spans="1:25">
      <c r="A10" t="s">
        <v>167</v>
      </c>
      <c r="B10" t="s">
        <v>158</v>
      </c>
      <c r="C10" t="s">
        <v>12</v>
      </c>
      <c r="D10">
        <v>53.5</v>
      </c>
      <c r="E10">
        <v>2.1</v>
      </c>
      <c r="L10">
        <v>1</v>
      </c>
      <c r="N10">
        <f>10000*0.38</f>
        <v>3800</v>
      </c>
      <c r="Q10">
        <v>1100</v>
      </c>
      <c r="R10">
        <v>100</v>
      </c>
      <c r="S10">
        <v>100</v>
      </c>
      <c r="T10">
        <v>300</v>
      </c>
      <c r="Y10">
        <v>140</v>
      </c>
    </row>
    <row r="11" spans="1:25">
      <c r="A11" t="s">
        <v>162</v>
      </c>
      <c r="B11" t="s">
        <v>158</v>
      </c>
      <c r="C11" t="s">
        <v>12</v>
      </c>
      <c r="D11">
        <v>41.9</v>
      </c>
      <c r="L11">
        <v>0.5</v>
      </c>
      <c r="Q11">
        <v>730</v>
      </c>
      <c r="T11">
        <v>300</v>
      </c>
      <c r="Y11">
        <v>200</v>
      </c>
    </row>
    <row r="12" spans="1:25">
      <c r="A12" t="s">
        <v>163</v>
      </c>
      <c r="B12" t="s">
        <v>158</v>
      </c>
      <c r="C12" t="s">
        <v>12</v>
      </c>
      <c r="D12">
        <v>32.9</v>
      </c>
      <c r="E12">
        <v>2</v>
      </c>
      <c r="L12">
        <v>1.5</v>
      </c>
      <c r="Q12">
        <v>300</v>
      </c>
      <c r="R12">
        <v>100</v>
      </c>
      <c r="S12">
        <v>200</v>
      </c>
      <c r="T12">
        <v>300</v>
      </c>
      <c r="Y12">
        <v>400</v>
      </c>
    </row>
    <row r="13" spans="1:25">
      <c r="A13" t="s">
        <v>165</v>
      </c>
      <c r="B13" t="s">
        <v>158</v>
      </c>
      <c r="C13" t="s">
        <v>12</v>
      </c>
      <c r="D13">
        <v>13.6</v>
      </c>
      <c r="L13">
        <v>0.5</v>
      </c>
      <c r="Q13">
        <v>310</v>
      </c>
      <c r="T13">
        <v>300</v>
      </c>
      <c r="Y13">
        <v>50</v>
      </c>
    </row>
    <row r="14" spans="1:25">
      <c r="A14" t="s">
        <v>160</v>
      </c>
      <c r="B14" t="s">
        <v>158</v>
      </c>
      <c r="C14" t="s">
        <v>12</v>
      </c>
      <c r="D14">
        <v>6.65</v>
      </c>
      <c r="L14">
        <v>0.5</v>
      </c>
      <c r="Q14">
        <v>310</v>
      </c>
      <c r="T14">
        <v>300</v>
      </c>
      <c r="Y14">
        <v>40</v>
      </c>
    </row>
    <row r="15" spans="1:25">
      <c r="A15" t="s">
        <v>159</v>
      </c>
      <c r="B15" t="s">
        <v>158</v>
      </c>
      <c r="D15">
        <v>0.5</v>
      </c>
      <c r="L15">
        <v>0.5</v>
      </c>
      <c r="Q15">
        <v>100</v>
      </c>
      <c r="T15">
        <v>300</v>
      </c>
      <c r="Y15">
        <v>20</v>
      </c>
    </row>
    <row r="16" spans="1:25">
      <c r="A16" t="s">
        <v>161</v>
      </c>
      <c r="B16" t="s">
        <v>158</v>
      </c>
      <c r="D16">
        <v>0.2</v>
      </c>
      <c r="L16">
        <v>0.5</v>
      </c>
      <c r="Q16">
        <v>50</v>
      </c>
      <c r="T16">
        <v>300</v>
      </c>
      <c r="Y16">
        <v>10</v>
      </c>
    </row>
    <row r="17" spans="1:25">
      <c r="A17" t="s">
        <v>164</v>
      </c>
      <c r="B17" t="s">
        <v>158</v>
      </c>
      <c r="D17">
        <v>0.1</v>
      </c>
      <c r="L17">
        <v>0.5</v>
      </c>
      <c r="Q17">
        <v>60</v>
      </c>
      <c r="T17">
        <v>300</v>
      </c>
      <c r="Y17">
        <v>10</v>
      </c>
    </row>
    <row r="18" spans="1:25">
      <c r="A18" t="s">
        <v>166</v>
      </c>
      <c r="B18" t="s">
        <v>158</v>
      </c>
      <c r="D18">
        <v>0.05</v>
      </c>
      <c r="L18">
        <v>0.5</v>
      </c>
      <c r="Q18">
        <v>30</v>
      </c>
      <c r="T18">
        <v>300</v>
      </c>
      <c r="Y18">
        <v>20</v>
      </c>
    </row>
  </sheetData>
  <sortState ref="A10:X18">
    <sortCondition descending="1" ref="D10:D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21"/>
  <sheetViews>
    <sheetView workbookViewId="0">
      <selection activeCell="D10" sqref="D10:K21"/>
    </sheetView>
  </sheetViews>
  <sheetFormatPr defaultRowHeight="15"/>
  <cols>
    <col min="1" max="1" width="15.28515625" customWidth="1"/>
  </cols>
  <sheetData>
    <row r="1" spans="1:25">
      <c r="A1" t="s">
        <v>27</v>
      </c>
      <c r="B1" t="s">
        <v>168</v>
      </c>
    </row>
    <row r="2" spans="1:25">
      <c r="A2" t="s">
        <v>28</v>
      </c>
      <c r="B2" t="s">
        <v>147</v>
      </c>
    </row>
    <row r="3" spans="1:25">
      <c r="A3" t="s">
        <v>29</v>
      </c>
      <c r="B3" t="s">
        <v>30</v>
      </c>
    </row>
    <row r="4" spans="1:25">
      <c r="A4" t="s">
        <v>10</v>
      </c>
      <c r="B4" t="s">
        <v>126</v>
      </c>
    </row>
    <row r="5" spans="1:25" ht="30">
      <c r="A5" s="2" t="s">
        <v>26</v>
      </c>
      <c r="B5">
        <v>2000</v>
      </c>
    </row>
    <row r="6" spans="1:25">
      <c r="A6" t="s">
        <v>31</v>
      </c>
      <c r="B6" t="s">
        <v>12</v>
      </c>
    </row>
    <row r="8" spans="1:25">
      <c r="A8" t="s">
        <v>248</v>
      </c>
      <c r="B8" t="s">
        <v>263</v>
      </c>
      <c r="C8" t="s">
        <v>12</v>
      </c>
      <c r="D8" s="4">
        <f t="shared" ref="D8:I8" si="0">AVERAGE(D10:D11)</f>
        <v>45.65</v>
      </c>
      <c r="E8" s="4">
        <f t="shared" si="0"/>
        <v>0.6</v>
      </c>
      <c r="F8" s="4">
        <f t="shared" si="0"/>
        <v>7</v>
      </c>
      <c r="G8" s="4">
        <f t="shared" si="0"/>
        <v>9</v>
      </c>
      <c r="H8" s="4"/>
      <c r="I8" s="4">
        <f t="shared" si="0"/>
        <v>7</v>
      </c>
      <c r="J8" s="4">
        <f>AVERAGE(J10:J11)</f>
        <v>2</v>
      </c>
      <c r="K8" s="4"/>
      <c r="L8" s="4">
        <f t="shared" ref="L8:T8" si="1">AVERAGE(L10:L11)</f>
        <v>0.30000000000000004</v>
      </c>
      <c r="M8" s="4"/>
      <c r="N8" s="11">
        <f>AVERAGE(N10:N11)</f>
        <v>800</v>
      </c>
      <c r="O8" s="4"/>
      <c r="P8" s="4"/>
      <c r="Q8" s="11">
        <f t="shared" si="1"/>
        <v>285</v>
      </c>
      <c r="R8" s="4"/>
      <c r="S8" s="11">
        <f t="shared" si="1"/>
        <v>300</v>
      </c>
      <c r="T8" s="11">
        <f t="shared" si="1"/>
        <v>400</v>
      </c>
      <c r="W8" s="11">
        <f t="shared" ref="W8" si="2">AVERAGE(W10:W11)</f>
        <v>1000</v>
      </c>
      <c r="Y8" s="11">
        <f t="shared" ref="Y8" si="3">AVERAGE(Y10:Y11)</f>
        <v>700</v>
      </c>
    </row>
    <row r="9" spans="1:25">
      <c r="A9" t="s">
        <v>22</v>
      </c>
      <c r="B9" t="s">
        <v>235</v>
      </c>
      <c r="C9" t="s">
        <v>236</v>
      </c>
      <c r="D9" t="s">
        <v>234</v>
      </c>
      <c r="E9" t="s">
        <v>3</v>
      </c>
      <c r="F9" t="s">
        <v>43</v>
      </c>
      <c r="G9" t="s">
        <v>44</v>
      </c>
      <c r="H9" t="s">
        <v>47</v>
      </c>
      <c r="I9" t="s">
        <v>48</v>
      </c>
      <c r="J9" t="s">
        <v>49</v>
      </c>
      <c r="K9" t="s">
        <v>249</v>
      </c>
      <c r="L9" t="s">
        <v>0</v>
      </c>
      <c r="M9" t="s">
        <v>128</v>
      </c>
      <c r="N9" t="s">
        <v>14</v>
      </c>
      <c r="O9" t="s">
        <v>45</v>
      </c>
      <c r="P9" t="s">
        <v>46</v>
      </c>
      <c r="Q9" t="s">
        <v>4</v>
      </c>
      <c r="R9" t="s">
        <v>25</v>
      </c>
      <c r="S9" t="s">
        <v>1</v>
      </c>
      <c r="T9" t="s">
        <v>5</v>
      </c>
      <c r="U9" t="s">
        <v>15</v>
      </c>
      <c r="V9" t="s">
        <v>24</v>
      </c>
      <c r="W9" t="s">
        <v>23</v>
      </c>
      <c r="X9" t="s">
        <v>56</v>
      </c>
      <c r="Y9" t="s">
        <v>6</v>
      </c>
    </row>
    <row r="10" spans="1:25">
      <c r="A10" t="s">
        <v>176</v>
      </c>
      <c r="B10" t="s">
        <v>168</v>
      </c>
      <c r="C10" t="s">
        <v>12</v>
      </c>
      <c r="D10" s="4">
        <v>51</v>
      </c>
      <c r="L10">
        <v>0.4</v>
      </c>
      <c r="Q10">
        <v>300</v>
      </c>
      <c r="T10">
        <v>300</v>
      </c>
      <c r="Y10">
        <v>800</v>
      </c>
    </row>
    <row r="11" spans="1:25">
      <c r="A11" s="20" t="s">
        <v>173</v>
      </c>
      <c r="B11" s="20" t="s">
        <v>168</v>
      </c>
      <c r="C11" s="20" t="s">
        <v>12</v>
      </c>
      <c r="D11" s="21">
        <v>40.299999999999997</v>
      </c>
      <c r="E11" s="20">
        <v>0.6</v>
      </c>
      <c r="F11" s="20">
        <v>7</v>
      </c>
      <c r="G11" s="20">
        <v>9</v>
      </c>
      <c r="H11" s="20"/>
      <c r="I11" s="20">
        <v>7</v>
      </c>
      <c r="J11" s="20">
        <v>2</v>
      </c>
      <c r="K11" s="20"/>
      <c r="L11" s="20">
        <v>0.2</v>
      </c>
      <c r="M11" s="20"/>
      <c r="N11" s="20">
        <f>0.08*10000</f>
        <v>800</v>
      </c>
      <c r="O11" s="20"/>
      <c r="P11" s="20"/>
      <c r="Q11" s="20">
        <v>270</v>
      </c>
      <c r="R11" s="20"/>
      <c r="S11" s="20">
        <f>10000*0.03</f>
        <v>300</v>
      </c>
      <c r="T11" s="20">
        <v>500</v>
      </c>
      <c r="U11" s="20"/>
      <c r="V11" s="20"/>
      <c r="W11" s="20">
        <v>1000</v>
      </c>
      <c r="X11" s="20"/>
      <c r="Y11" s="20">
        <v>600</v>
      </c>
    </row>
    <row r="12" spans="1:25">
      <c r="A12" t="s">
        <v>177</v>
      </c>
      <c r="B12" t="s">
        <v>168</v>
      </c>
      <c r="C12" t="s">
        <v>12</v>
      </c>
      <c r="D12" s="4">
        <v>14</v>
      </c>
      <c r="E12">
        <v>1.1000000000000001</v>
      </c>
      <c r="L12">
        <v>5</v>
      </c>
      <c r="M12">
        <v>50</v>
      </c>
      <c r="Q12">
        <v>500</v>
      </c>
      <c r="T12">
        <v>300</v>
      </c>
      <c r="Y12">
        <v>400</v>
      </c>
    </row>
    <row r="13" spans="1:25">
      <c r="A13" t="s">
        <v>172</v>
      </c>
      <c r="B13" t="s">
        <v>168</v>
      </c>
      <c r="C13" t="s">
        <v>12</v>
      </c>
      <c r="D13" s="4">
        <v>9.5</v>
      </c>
      <c r="L13">
        <v>6</v>
      </c>
      <c r="Q13">
        <v>80</v>
      </c>
      <c r="T13">
        <v>300</v>
      </c>
      <c r="Y13">
        <v>200</v>
      </c>
    </row>
    <row r="14" spans="1:25">
      <c r="A14" s="20" t="s">
        <v>175</v>
      </c>
      <c r="B14" s="20" t="s">
        <v>168</v>
      </c>
      <c r="C14" s="20" t="s">
        <v>12</v>
      </c>
      <c r="D14" s="21">
        <v>9.1999999999999993</v>
      </c>
      <c r="E14" s="20">
        <v>3</v>
      </c>
      <c r="F14" s="20">
        <v>14</v>
      </c>
      <c r="G14" s="20">
        <v>12</v>
      </c>
      <c r="H14" s="20"/>
      <c r="I14" s="20">
        <v>7</v>
      </c>
      <c r="J14" s="20">
        <v>8</v>
      </c>
      <c r="K14" s="20"/>
      <c r="L14" s="20">
        <v>1.25</v>
      </c>
      <c r="M14" s="20"/>
      <c r="N14" s="20"/>
      <c r="O14" s="20"/>
      <c r="P14" s="20"/>
      <c r="Q14" s="20">
        <v>130</v>
      </c>
      <c r="R14" s="20"/>
      <c r="S14" s="20"/>
      <c r="T14" s="20">
        <v>300</v>
      </c>
      <c r="U14" s="20"/>
      <c r="V14" s="20"/>
      <c r="W14" s="20">
        <v>1000</v>
      </c>
      <c r="X14" s="20"/>
      <c r="Y14" s="20">
        <v>250</v>
      </c>
    </row>
    <row r="15" spans="1:25">
      <c r="A15" t="s">
        <v>179</v>
      </c>
      <c r="B15" t="s">
        <v>168</v>
      </c>
      <c r="C15" t="s">
        <v>12</v>
      </c>
      <c r="D15" s="4">
        <v>8.5</v>
      </c>
      <c r="E15">
        <v>1.3</v>
      </c>
      <c r="L15">
        <v>7</v>
      </c>
      <c r="M15">
        <v>50</v>
      </c>
      <c r="N15">
        <v>4000</v>
      </c>
      <c r="Q15">
        <v>40</v>
      </c>
      <c r="T15">
        <v>300</v>
      </c>
      <c r="Y15">
        <v>300</v>
      </c>
    </row>
    <row r="16" spans="1:25">
      <c r="A16" t="s">
        <v>174</v>
      </c>
      <c r="B16" t="s">
        <v>168</v>
      </c>
      <c r="C16" t="s">
        <v>12</v>
      </c>
      <c r="D16" s="4">
        <v>8</v>
      </c>
      <c r="L16">
        <v>0.3</v>
      </c>
      <c r="Q16">
        <v>80</v>
      </c>
      <c r="T16">
        <v>200</v>
      </c>
      <c r="Y16">
        <v>300</v>
      </c>
    </row>
    <row r="17" spans="1:25">
      <c r="A17" t="s">
        <v>178</v>
      </c>
      <c r="B17" t="s">
        <v>168</v>
      </c>
      <c r="C17" t="s">
        <v>12</v>
      </c>
      <c r="D17" s="4">
        <v>7.3</v>
      </c>
      <c r="L17">
        <v>8</v>
      </c>
      <c r="Q17">
        <v>40</v>
      </c>
      <c r="T17">
        <v>300</v>
      </c>
      <c r="Y17">
        <v>250</v>
      </c>
    </row>
    <row r="18" spans="1:25">
      <c r="A18" t="s">
        <v>171</v>
      </c>
      <c r="B18" t="s">
        <v>168</v>
      </c>
      <c r="D18" s="4">
        <v>1</v>
      </c>
      <c r="L18">
        <v>0.3</v>
      </c>
      <c r="Q18">
        <v>80</v>
      </c>
      <c r="T18">
        <v>500</v>
      </c>
      <c r="Y18">
        <v>250</v>
      </c>
    </row>
    <row r="19" spans="1:25">
      <c r="A19" t="s">
        <v>180</v>
      </c>
      <c r="B19" t="s">
        <v>168</v>
      </c>
      <c r="D19">
        <v>0.55000000000000004</v>
      </c>
      <c r="L19">
        <v>7</v>
      </c>
      <c r="N19">
        <f>10000*7.35</f>
        <v>73500</v>
      </c>
      <c r="Q19">
        <v>20</v>
      </c>
      <c r="T19">
        <v>300</v>
      </c>
      <c r="Y19">
        <v>80</v>
      </c>
    </row>
    <row r="20" spans="1:25">
      <c r="A20" t="s">
        <v>169</v>
      </c>
      <c r="B20" t="s">
        <v>168</v>
      </c>
      <c r="D20">
        <v>0.22</v>
      </c>
      <c r="L20">
        <v>0.7</v>
      </c>
      <c r="Q20">
        <v>80</v>
      </c>
      <c r="T20">
        <v>200</v>
      </c>
      <c r="Y20">
        <v>120</v>
      </c>
    </row>
    <row r="21" spans="1:25">
      <c r="A21" t="s">
        <v>170</v>
      </c>
      <c r="B21" t="s">
        <v>168</v>
      </c>
      <c r="D21">
        <v>0.01</v>
      </c>
      <c r="L21">
        <v>0.2</v>
      </c>
      <c r="Q21">
        <v>50</v>
      </c>
      <c r="T21">
        <v>200</v>
      </c>
      <c r="Y21">
        <v>500</v>
      </c>
    </row>
  </sheetData>
  <sortState ref="A9:X20">
    <sortCondition descending="1" ref="D9:D20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54"/>
  <sheetViews>
    <sheetView workbookViewId="0">
      <selection activeCell="D10" sqref="D10:K48"/>
    </sheetView>
  </sheetViews>
  <sheetFormatPr defaultRowHeight="15"/>
  <cols>
    <col min="1" max="1" width="13.42578125" customWidth="1"/>
    <col min="3" max="3" width="13.85546875" customWidth="1"/>
    <col min="4" max="4" width="10.5703125" bestFit="1" customWidth="1"/>
  </cols>
  <sheetData>
    <row r="1" spans="1:25">
      <c r="A1" t="s">
        <v>27</v>
      </c>
      <c r="B1" t="s">
        <v>222</v>
      </c>
    </row>
    <row r="2" spans="1:25">
      <c r="A2" t="s">
        <v>28</v>
      </c>
      <c r="B2" t="s">
        <v>220</v>
      </c>
    </row>
    <row r="3" spans="1:25">
      <c r="A3" t="s">
        <v>29</v>
      </c>
      <c r="B3" t="s">
        <v>30</v>
      </c>
    </row>
    <row r="4" spans="1:25">
      <c r="A4" t="s">
        <v>10</v>
      </c>
      <c r="B4" t="s">
        <v>223</v>
      </c>
    </row>
    <row r="5" spans="1:25" ht="30">
      <c r="A5" s="2" t="s">
        <v>26</v>
      </c>
      <c r="B5" t="s">
        <v>53</v>
      </c>
    </row>
    <row r="6" spans="1:25">
      <c r="A6" t="s">
        <v>31</v>
      </c>
      <c r="B6" t="s">
        <v>12</v>
      </c>
      <c r="C6" t="s">
        <v>32</v>
      </c>
      <c r="D6" t="s">
        <v>221</v>
      </c>
    </row>
    <row r="8" spans="1:25">
      <c r="A8" t="s">
        <v>247</v>
      </c>
      <c r="B8" t="s">
        <v>264</v>
      </c>
      <c r="C8" t="s">
        <v>12</v>
      </c>
      <c r="D8" s="16">
        <f>AVERAGE(D10:D45)</f>
        <v>51.294444444444451</v>
      </c>
      <c r="E8" s="16">
        <f>AVERAGE(E10:E45)</f>
        <v>0.328125</v>
      </c>
      <c r="F8" s="16">
        <f>AVERAGE(F10:F45)</f>
        <v>5.6899999999999995</v>
      </c>
      <c r="G8" s="16">
        <f>AVERAGE(G10:G45)</f>
        <v>0.8</v>
      </c>
      <c r="H8" s="16"/>
      <c r="I8" s="16">
        <f t="shared" ref="I8:N8" si="0">AVERAGE(I10:I45)</f>
        <v>0.45</v>
      </c>
      <c r="J8" s="16">
        <f t="shared" si="0"/>
        <v>1.8599999999999999</v>
      </c>
      <c r="K8" s="16">
        <f t="shared" si="0"/>
        <v>0.15</v>
      </c>
      <c r="L8" s="16">
        <f t="shared" si="0"/>
        <v>0.53333333333333344</v>
      </c>
      <c r="M8" s="16">
        <f t="shared" si="0"/>
        <v>5.5</v>
      </c>
      <c r="N8" s="17">
        <f t="shared" si="0"/>
        <v>13378.571428571429</v>
      </c>
      <c r="O8" s="17"/>
      <c r="P8" s="17"/>
      <c r="Q8" s="17">
        <f>AVERAGE(Q10:Q45)</f>
        <v>386.66666666666669</v>
      </c>
      <c r="R8" s="17"/>
      <c r="S8" s="17">
        <f>AVERAGE(S10:S45)</f>
        <v>930</v>
      </c>
      <c r="T8" s="17">
        <f>AVERAGE(T10:T45)</f>
        <v>516.66666666666663</v>
      </c>
      <c r="U8" s="18"/>
      <c r="V8" s="18"/>
      <c r="W8" s="17">
        <f>AVERAGE(W10:W45)</f>
        <v>902.85714285714289</v>
      </c>
      <c r="X8" s="17">
        <f>AVERAGE(X10:X45)</f>
        <v>542.85714285714289</v>
      </c>
      <c r="Y8" s="17">
        <f>AVERAGE(Y10:Y45)</f>
        <v>435.55555555555554</v>
      </c>
    </row>
    <row r="9" spans="1:25">
      <c r="A9" t="s">
        <v>22</v>
      </c>
      <c r="B9" t="s">
        <v>235</v>
      </c>
      <c r="C9" t="s">
        <v>236</v>
      </c>
      <c r="D9" t="s">
        <v>234</v>
      </c>
      <c r="E9" t="s">
        <v>3</v>
      </c>
      <c r="F9" t="s">
        <v>43</v>
      </c>
      <c r="G9" t="s">
        <v>44</v>
      </c>
      <c r="H9" t="s">
        <v>47</v>
      </c>
      <c r="I9" t="s">
        <v>48</v>
      </c>
      <c r="J9" t="s">
        <v>49</v>
      </c>
      <c r="K9" t="s">
        <v>249</v>
      </c>
      <c r="L9" t="s">
        <v>0</v>
      </c>
      <c r="M9" t="s">
        <v>128</v>
      </c>
      <c r="N9" t="s">
        <v>14</v>
      </c>
      <c r="O9" t="s">
        <v>45</v>
      </c>
      <c r="P9" t="s">
        <v>46</v>
      </c>
      <c r="Q9" t="s">
        <v>4</v>
      </c>
      <c r="R9" t="s">
        <v>25</v>
      </c>
      <c r="S9" t="s">
        <v>1</v>
      </c>
      <c r="T9" t="s">
        <v>5</v>
      </c>
      <c r="U9" t="s">
        <v>15</v>
      </c>
      <c r="V9" t="s">
        <v>24</v>
      </c>
      <c r="W9" t="s">
        <v>23</v>
      </c>
      <c r="X9" t="s">
        <v>56</v>
      </c>
      <c r="Y9" t="s">
        <v>6</v>
      </c>
    </row>
    <row r="10" spans="1:25">
      <c r="A10" t="s">
        <v>214</v>
      </c>
      <c r="B10" t="s">
        <v>246</v>
      </c>
      <c r="C10" t="s">
        <v>12</v>
      </c>
      <c r="D10" s="15">
        <v>59</v>
      </c>
      <c r="E10" s="1"/>
      <c r="L10" s="1">
        <v>0.8</v>
      </c>
      <c r="M10" s="1"/>
      <c r="N10" s="1"/>
      <c r="Q10" s="1">
        <v>600</v>
      </c>
      <c r="T10" s="1">
        <v>300</v>
      </c>
      <c r="W10" s="1"/>
      <c r="Y10" s="1">
        <v>400</v>
      </c>
    </row>
    <row r="11" spans="1:25">
      <c r="A11" t="s">
        <v>190</v>
      </c>
      <c r="B11" t="s">
        <v>246</v>
      </c>
      <c r="C11" t="s">
        <v>12</v>
      </c>
      <c r="D11" s="15">
        <v>58.5</v>
      </c>
      <c r="E11" s="1">
        <v>0.2</v>
      </c>
      <c r="L11" s="1">
        <v>0.3</v>
      </c>
      <c r="M11" s="1"/>
      <c r="N11" s="1"/>
      <c r="Q11" s="1">
        <v>300</v>
      </c>
      <c r="T11" s="1">
        <v>500</v>
      </c>
      <c r="W11" s="1"/>
      <c r="Y11" s="1">
        <v>450</v>
      </c>
    </row>
    <row r="12" spans="1:25">
      <c r="A12" t="s">
        <v>193</v>
      </c>
      <c r="B12" t="s">
        <v>246</v>
      </c>
      <c r="C12" t="s">
        <v>12</v>
      </c>
      <c r="D12" s="15">
        <v>58.5</v>
      </c>
      <c r="E12" s="1">
        <v>0.15</v>
      </c>
      <c r="L12" s="1">
        <v>0.4</v>
      </c>
      <c r="M12" s="1">
        <v>1</v>
      </c>
      <c r="N12" s="1">
        <v>4500</v>
      </c>
      <c r="Q12" s="1">
        <v>200</v>
      </c>
      <c r="T12" s="1">
        <v>500</v>
      </c>
      <c r="W12" s="1">
        <v>100</v>
      </c>
      <c r="Y12" s="1">
        <v>300</v>
      </c>
    </row>
    <row r="13" spans="1:25">
      <c r="A13" s="20" t="s">
        <v>189</v>
      </c>
      <c r="B13" s="20" t="s">
        <v>246</v>
      </c>
      <c r="C13" s="20" t="s">
        <v>12</v>
      </c>
      <c r="D13" s="23">
        <v>58</v>
      </c>
      <c r="E13" s="24">
        <v>0.2</v>
      </c>
      <c r="F13" s="20">
        <v>5</v>
      </c>
      <c r="G13" s="20">
        <v>0.7</v>
      </c>
      <c r="H13" s="20"/>
      <c r="I13" s="20">
        <v>0.5</v>
      </c>
      <c r="J13" s="20">
        <v>0.8</v>
      </c>
      <c r="K13" s="20">
        <v>0.15</v>
      </c>
      <c r="L13" s="24">
        <v>0.3</v>
      </c>
      <c r="M13" s="24"/>
      <c r="N13" s="24">
        <v>1500</v>
      </c>
      <c r="O13" s="20"/>
      <c r="P13" s="20"/>
      <c r="Q13" s="24">
        <v>600</v>
      </c>
      <c r="R13" s="20"/>
      <c r="S13" s="20">
        <v>1000</v>
      </c>
      <c r="T13" s="24">
        <v>800</v>
      </c>
      <c r="U13" s="20"/>
      <c r="V13" s="20"/>
      <c r="W13" s="24"/>
      <c r="X13" s="20">
        <v>700.00000000000011</v>
      </c>
      <c r="Y13" s="24">
        <v>300</v>
      </c>
    </row>
    <row r="14" spans="1:25">
      <c r="A14" s="20" t="s">
        <v>194</v>
      </c>
      <c r="B14" s="20" t="s">
        <v>246</v>
      </c>
      <c r="C14" s="20" t="s">
        <v>12</v>
      </c>
      <c r="D14" s="23">
        <v>58</v>
      </c>
      <c r="E14" s="24"/>
      <c r="F14" s="20">
        <v>5</v>
      </c>
      <c r="G14" s="20">
        <v>0.9</v>
      </c>
      <c r="H14" s="20"/>
      <c r="I14" s="20">
        <v>0.5</v>
      </c>
      <c r="J14" s="20">
        <v>1.5</v>
      </c>
      <c r="K14" s="20"/>
      <c r="L14" s="24">
        <v>0.5</v>
      </c>
      <c r="M14" s="24"/>
      <c r="N14" s="24">
        <v>5000</v>
      </c>
      <c r="O14" s="20"/>
      <c r="P14" s="20"/>
      <c r="Q14" s="24">
        <v>400</v>
      </c>
      <c r="R14" s="20"/>
      <c r="S14" s="20">
        <v>900</v>
      </c>
      <c r="T14" s="24">
        <v>500</v>
      </c>
      <c r="U14" s="20"/>
      <c r="V14" s="20"/>
      <c r="W14" s="24">
        <v>1500</v>
      </c>
      <c r="X14" s="20"/>
      <c r="Y14" s="24">
        <v>200</v>
      </c>
    </row>
    <row r="15" spans="1:25">
      <c r="A15" t="s">
        <v>217</v>
      </c>
      <c r="B15" t="s">
        <v>246</v>
      </c>
      <c r="C15" t="s">
        <v>12</v>
      </c>
      <c r="D15" s="15">
        <v>58</v>
      </c>
      <c r="E15" s="1"/>
      <c r="L15" s="1">
        <v>0.8</v>
      </c>
      <c r="M15" s="1"/>
      <c r="N15" s="1"/>
      <c r="Q15" s="1">
        <v>150</v>
      </c>
      <c r="T15" s="1">
        <v>300</v>
      </c>
      <c r="W15" s="1"/>
      <c r="Y15" s="1">
        <v>500</v>
      </c>
    </row>
    <row r="16" spans="1:25">
      <c r="A16" t="s">
        <v>218</v>
      </c>
      <c r="B16" t="s">
        <v>246</v>
      </c>
      <c r="C16" t="s">
        <v>12</v>
      </c>
      <c r="D16" s="15">
        <v>57.5</v>
      </c>
      <c r="E16" s="1"/>
      <c r="L16" s="1">
        <v>0.5</v>
      </c>
      <c r="M16" s="1"/>
      <c r="N16" s="1"/>
      <c r="Q16" s="1">
        <v>650</v>
      </c>
      <c r="T16" s="1">
        <v>300</v>
      </c>
      <c r="W16" s="1"/>
      <c r="Y16" s="1">
        <v>750</v>
      </c>
    </row>
    <row r="17" spans="1:25">
      <c r="A17" s="13" t="s">
        <v>185</v>
      </c>
      <c r="B17" t="s">
        <v>246</v>
      </c>
      <c r="C17" t="s">
        <v>12</v>
      </c>
      <c r="D17" s="15">
        <v>57</v>
      </c>
      <c r="E17" s="1">
        <v>0.2</v>
      </c>
      <c r="F17">
        <v>7</v>
      </c>
      <c r="G17">
        <v>2.5</v>
      </c>
      <c r="I17">
        <v>0.5</v>
      </c>
      <c r="J17">
        <v>0.7</v>
      </c>
      <c r="L17" s="1">
        <v>0.5</v>
      </c>
      <c r="M17" s="1"/>
      <c r="N17" s="1">
        <v>1500</v>
      </c>
      <c r="Q17" s="1">
        <v>1300</v>
      </c>
      <c r="S17">
        <v>900</v>
      </c>
      <c r="T17" s="1">
        <v>800</v>
      </c>
      <c r="W17" s="1">
        <v>1500</v>
      </c>
      <c r="X17">
        <v>300</v>
      </c>
      <c r="Y17" s="1">
        <v>400</v>
      </c>
    </row>
    <row r="18" spans="1:25">
      <c r="A18" t="s">
        <v>186</v>
      </c>
      <c r="B18" t="s">
        <v>246</v>
      </c>
      <c r="C18" t="s">
        <v>12</v>
      </c>
      <c r="D18" s="15">
        <v>56.5</v>
      </c>
      <c r="E18" s="1">
        <v>0.15</v>
      </c>
      <c r="L18" s="1">
        <v>0.5</v>
      </c>
      <c r="M18" s="1"/>
      <c r="N18" s="1"/>
      <c r="Q18" s="1">
        <v>600</v>
      </c>
      <c r="T18" s="1">
        <v>600</v>
      </c>
      <c r="W18" s="1"/>
      <c r="Y18" s="1">
        <v>100</v>
      </c>
    </row>
    <row r="19" spans="1:25">
      <c r="A19" s="13" t="s">
        <v>201</v>
      </c>
      <c r="B19" t="s">
        <v>246</v>
      </c>
      <c r="C19" t="s">
        <v>12</v>
      </c>
      <c r="D19" s="15">
        <v>56</v>
      </c>
      <c r="E19" s="1">
        <v>0.5</v>
      </c>
      <c r="F19">
        <v>8</v>
      </c>
      <c r="G19">
        <v>0.7</v>
      </c>
      <c r="I19">
        <v>0.2</v>
      </c>
      <c r="J19">
        <v>1.5</v>
      </c>
      <c r="L19" s="1">
        <v>0.7</v>
      </c>
      <c r="M19" s="1"/>
      <c r="N19" s="1">
        <v>20000</v>
      </c>
      <c r="Q19" s="1">
        <v>700.00000000000011</v>
      </c>
      <c r="S19">
        <v>1200</v>
      </c>
      <c r="T19" s="1">
        <v>800</v>
      </c>
      <c r="W19" s="1"/>
      <c r="X19">
        <v>700.00000000000011</v>
      </c>
      <c r="Y19" s="1">
        <v>100</v>
      </c>
    </row>
    <row r="20" spans="1:25">
      <c r="A20" t="s">
        <v>188</v>
      </c>
      <c r="B20" t="s">
        <v>246</v>
      </c>
      <c r="C20" t="s">
        <v>12</v>
      </c>
      <c r="D20" s="15">
        <v>55.5</v>
      </c>
      <c r="E20" s="1">
        <v>0.2</v>
      </c>
      <c r="L20" s="1">
        <v>0.3</v>
      </c>
      <c r="M20" s="1"/>
      <c r="N20" s="1"/>
      <c r="Q20" s="1">
        <v>500</v>
      </c>
      <c r="T20" s="1">
        <v>600</v>
      </c>
      <c r="W20" s="1"/>
      <c r="Y20" s="1">
        <v>300</v>
      </c>
    </row>
    <row r="21" spans="1:25">
      <c r="A21" t="s">
        <v>191</v>
      </c>
      <c r="B21" t="s">
        <v>246</v>
      </c>
      <c r="C21" t="s">
        <v>12</v>
      </c>
      <c r="D21" s="15">
        <v>55.5</v>
      </c>
      <c r="E21" s="1">
        <v>0.5</v>
      </c>
      <c r="L21" s="1">
        <v>0.4</v>
      </c>
      <c r="M21" s="1">
        <v>28</v>
      </c>
      <c r="N21" s="1">
        <v>11000</v>
      </c>
      <c r="Q21" s="1">
        <v>180</v>
      </c>
      <c r="T21" s="1">
        <v>500</v>
      </c>
      <c r="W21" s="1"/>
      <c r="Y21" s="1">
        <v>100</v>
      </c>
    </row>
    <row r="22" spans="1:25">
      <c r="A22" s="13" t="s">
        <v>200</v>
      </c>
      <c r="B22" t="s">
        <v>246</v>
      </c>
      <c r="C22" t="s">
        <v>12</v>
      </c>
      <c r="D22" s="15">
        <v>55</v>
      </c>
      <c r="E22" s="1"/>
      <c r="F22">
        <v>5</v>
      </c>
      <c r="G22">
        <v>0.5</v>
      </c>
      <c r="I22">
        <v>0.5</v>
      </c>
      <c r="J22">
        <v>1.5</v>
      </c>
      <c r="L22" s="1">
        <v>0.7</v>
      </c>
      <c r="M22" s="1"/>
      <c r="N22" s="1">
        <v>5000</v>
      </c>
      <c r="Q22" s="1">
        <v>300</v>
      </c>
      <c r="S22">
        <v>500</v>
      </c>
      <c r="T22" s="1">
        <v>500</v>
      </c>
      <c r="W22" s="1"/>
      <c r="X22">
        <v>500</v>
      </c>
      <c r="Y22" s="1">
        <v>180</v>
      </c>
    </row>
    <row r="23" spans="1:25">
      <c r="A23" t="s">
        <v>187</v>
      </c>
      <c r="B23" t="s">
        <v>246</v>
      </c>
      <c r="C23" t="s">
        <v>12</v>
      </c>
      <c r="D23" s="15">
        <v>55</v>
      </c>
      <c r="E23" s="1">
        <v>0</v>
      </c>
      <c r="L23" s="1">
        <v>0.5</v>
      </c>
      <c r="M23" s="1"/>
      <c r="N23" s="1"/>
      <c r="Q23" s="1">
        <v>600</v>
      </c>
      <c r="T23" s="1">
        <v>600</v>
      </c>
      <c r="W23" s="1"/>
      <c r="Y23" s="1">
        <v>250</v>
      </c>
    </row>
    <row r="24" spans="1:25">
      <c r="A24" t="s">
        <v>199</v>
      </c>
      <c r="B24" t="s">
        <v>246</v>
      </c>
      <c r="C24" t="s">
        <v>12</v>
      </c>
      <c r="D24" s="15">
        <v>55</v>
      </c>
      <c r="E24" s="1">
        <v>0.5</v>
      </c>
      <c r="L24" s="1">
        <v>0.4</v>
      </c>
      <c r="M24" s="1">
        <v>1</v>
      </c>
      <c r="N24" s="1">
        <v>6500</v>
      </c>
      <c r="Q24" s="1">
        <v>200</v>
      </c>
      <c r="T24" s="1">
        <v>500</v>
      </c>
      <c r="W24" s="1">
        <v>100</v>
      </c>
      <c r="Y24" s="1">
        <v>50</v>
      </c>
    </row>
    <row r="25" spans="1:25">
      <c r="A25" t="s">
        <v>204</v>
      </c>
      <c r="B25" t="s">
        <v>246</v>
      </c>
      <c r="C25" t="s">
        <v>12</v>
      </c>
      <c r="D25" s="15">
        <v>53.5</v>
      </c>
      <c r="E25" s="1">
        <v>0.3</v>
      </c>
      <c r="L25" s="1">
        <v>0.5</v>
      </c>
      <c r="M25" s="1"/>
      <c r="N25" s="1"/>
      <c r="Q25" s="1">
        <v>280</v>
      </c>
      <c r="T25" s="1">
        <v>400</v>
      </c>
      <c r="W25" s="1"/>
      <c r="Y25" s="1">
        <v>1700.0000000000002</v>
      </c>
    </row>
    <row r="26" spans="1:25">
      <c r="A26" t="s">
        <v>208</v>
      </c>
      <c r="B26" t="s">
        <v>246</v>
      </c>
      <c r="C26" t="s">
        <v>12</v>
      </c>
      <c r="D26" s="15">
        <v>52.7</v>
      </c>
      <c r="E26" s="1"/>
      <c r="L26" s="1">
        <v>0.8</v>
      </c>
      <c r="M26" s="1"/>
      <c r="N26" s="1"/>
      <c r="Q26" s="1">
        <v>200</v>
      </c>
      <c r="T26" s="1">
        <v>800</v>
      </c>
      <c r="W26" s="1"/>
      <c r="Y26" s="1">
        <v>150</v>
      </c>
    </row>
    <row r="27" spans="1:25">
      <c r="A27" t="s">
        <v>184</v>
      </c>
      <c r="B27" t="s">
        <v>246</v>
      </c>
      <c r="C27" t="s">
        <v>12</v>
      </c>
      <c r="D27" s="15">
        <v>52.5</v>
      </c>
      <c r="E27" s="1">
        <v>0.7</v>
      </c>
      <c r="L27" s="1">
        <v>0.5</v>
      </c>
      <c r="M27" s="1">
        <v>1</v>
      </c>
      <c r="N27" s="1">
        <v>4200</v>
      </c>
      <c r="Q27" s="1">
        <v>300</v>
      </c>
      <c r="T27" s="1">
        <v>300</v>
      </c>
      <c r="W27">
        <v>1500</v>
      </c>
      <c r="Y27" s="1">
        <v>400</v>
      </c>
    </row>
    <row r="28" spans="1:25">
      <c r="A28" s="13" t="s">
        <v>207</v>
      </c>
      <c r="B28" t="s">
        <v>246</v>
      </c>
      <c r="C28" t="s">
        <v>12</v>
      </c>
      <c r="D28" s="15">
        <v>52</v>
      </c>
      <c r="E28" s="1"/>
      <c r="F28">
        <v>5</v>
      </c>
      <c r="G28">
        <v>0.3</v>
      </c>
      <c r="I28">
        <v>0.5</v>
      </c>
      <c r="J28">
        <v>5</v>
      </c>
      <c r="L28" s="1">
        <v>0.5</v>
      </c>
      <c r="M28" s="1"/>
      <c r="N28" s="1"/>
      <c r="Q28" s="1">
        <v>500</v>
      </c>
      <c r="S28">
        <v>1400.0000000000002</v>
      </c>
      <c r="T28" s="1">
        <v>400</v>
      </c>
      <c r="W28" s="1"/>
      <c r="X28">
        <v>600</v>
      </c>
      <c r="Y28" s="1">
        <v>800</v>
      </c>
    </row>
    <row r="29" spans="1:25">
      <c r="A29" s="13" t="s">
        <v>192</v>
      </c>
      <c r="B29" t="s">
        <v>246</v>
      </c>
      <c r="C29" t="s">
        <v>12</v>
      </c>
      <c r="D29" s="15">
        <v>51.5</v>
      </c>
      <c r="E29" s="1">
        <v>0.45</v>
      </c>
      <c r="F29">
        <v>9</v>
      </c>
      <c r="G29">
        <v>1</v>
      </c>
      <c r="I29">
        <v>0.4</v>
      </c>
      <c r="J29">
        <v>0.8</v>
      </c>
      <c r="L29" s="1">
        <v>0.4</v>
      </c>
      <c r="M29" s="1"/>
      <c r="N29" s="1">
        <v>80000</v>
      </c>
      <c r="Q29" s="1">
        <v>500</v>
      </c>
      <c r="S29">
        <v>800</v>
      </c>
      <c r="T29" s="1">
        <v>800</v>
      </c>
      <c r="W29" s="1"/>
      <c r="X29">
        <v>300</v>
      </c>
      <c r="Y29" s="1">
        <v>500</v>
      </c>
    </row>
    <row r="30" spans="1:25">
      <c r="A30" t="s">
        <v>206</v>
      </c>
      <c r="B30" t="s">
        <v>246</v>
      </c>
      <c r="C30" t="s">
        <v>12</v>
      </c>
      <c r="D30" s="15">
        <v>51.5</v>
      </c>
      <c r="E30" s="1"/>
      <c r="L30" s="1">
        <v>0.5</v>
      </c>
      <c r="M30" s="1"/>
      <c r="N30" s="1"/>
      <c r="Q30" s="1">
        <v>280</v>
      </c>
      <c r="T30" s="1">
        <v>300</v>
      </c>
      <c r="W30" s="1"/>
      <c r="Y30" s="1">
        <v>900</v>
      </c>
    </row>
    <row r="31" spans="1:25">
      <c r="A31" t="s">
        <v>181</v>
      </c>
      <c r="B31" t="s">
        <v>246</v>
      </c>
      <c r="C31" t="s">
        <v>12</v>
      </c>
      <c r="D31" s="15">
        <v>51</v>
      </c>
      <c r="E31" s="1">
        <v>0.4</v>
      </c>
      <c r="L31" s="1">
        <v>0.5</v>
      </c>
      <c r="M31" s="1"/>
      <c r="N31" s="1"/>
      <c r="Q31" s="1">
        <v>400</v>
      </c>
      <c r="T31" s="1">
        <v>600</v>
      </c>
      <c r="W31" s="1"/>
      <c r="Y31" s="1">
        <v>250</v>
      </c>
    </row>
    <row r="32" spans="1:25">
      <c r="A32" s="13" t="s">
        <v>205</v>
      </c>
      <c r="B32" t="s">
        <v>246</v>
      </c>
      <c r="C32" t="s">
        <v>12</v>
      </c>
      <c r="D32" s="15">
        <v>50.5</v>
      </c>
      <c r="E32" s="1"/>
      <c r="F32">
        <v>7</v>
      </c>
      <c r="G32">
        <v>0.9</v>
      </c>
      <c r="I32">
        <v>0.9</v>
      </c>
      <c r="J32">
        <v>5</v>
      </c>
      <c r="L32" s="1">
        <v>0.5</v>
      </c>
      <c r="M32" s="1"/>
      <c r="N32" s="1">
        <v>1000</v>
      </c>
      <c r="Q32" s="1">
        <v>240</v>
      </c>
      <c r="S32">
        <v>900</v>
      </c>
      <c r="T32" s="1">
        <v>300</v>
      </c>
      <c r="W32" s="1"/>
      <c r="X32">
        <v>700.00000000000011</v>
      </c>
      <c r="Y32" s="1">
        <v>600</v>
      </c>
    </row>
    <row r="33" spans="1:25">
      <c r="A33" s="13" t="s">
        <v>196</v>
      </c>
      <c r="B33" t="s">
        <v>246</v>
      </c>
      <c r="C33" t="s">
        <v>12</v>
      </c>
      <c r="D33" s="15">
        <v>50</v>
      </c>
      <c r="E33" s="1"/>
      <c r="F33">
        <v>0.9</v>
      </c>
      <c r="G33">
        <v>0.15</v>
      </c>
      <c r="I33">
        <v>0.2</v>
      </c>
      <c r="J33">
        <v>0.9</v>
      </c>
      <c r="L33" s="1">
        <v>0.6</v>
      </c>
      <c r="M33" s="1"/>
      <c r="N33" s="1"/>
      <c r="Q33" s="1">
        <v>600</v>
      </c>
      <c r="S33">
        <v>700.00000000000011</v>
      </c>
      <c r="T33" s="1">
        <v>800</v>
      </c>
      <c r="W33" s="1"/>
      <c r="Y33" s="1">
        <v>200</v>
      </c>
    </row>
    <row r="34" spans="1:25">
      <c r="A34" t="s">
        <v>182</v>
      </c>
      <c r="B34" t="s">
        <v>246</v>
      </c>
      <c r="C34" t="s">
        <v>12</v>
      </c>
      <c r="D34" s="15">
        <v>49.5</v>
      </c>
      <c r="E34" s="1">
        <v>0.5</v>
      </c>
      <c r="L34" s="1">
        <v>0.5</v>
      </c>
      <c r="M34" s="1">
        <v>1</v>
      </c>
      <c r="N34" s="1">
        <v>4500</v>
      </c>
      <c r="Q34" s="1">
        <v>200</v>
      </c>
      <c r="T34" s="1">
        <v>600</v>
      </c>
      <c r="W34" s="1">
        <v>120</v>
      </c>
      <c r="Y34" s="1">
        <v>250</v>
      </c>
    </row>
    <row r="35" spans="1:25">
      <c r="A35" t="s">
        <v>209</v>
      </c>
      <c r="B35" t="s">
        <v>246</v>
      </c>
      <c r="C35" t="s">
        <v>12</v>
      </c>
      <c r="D35" s="15">
        <v>49.5</v>
      </c>
      <c r="E35" s="1"/>
      <c r="L35" s="1">
        <v>0.8</v>
      </c>
      <c r="M35" s="1">
        <v>1</v>
      </c>
      <c r="N35" s="1">
        <v>2600</v>
      </c>
      <c r="Q35" s="1">
        <v>300</v>
      </c>
      <c r="T35" s="1">
        <v>800</v>
      </c>
      <c r="W35" s="1"/>
      <c r="Y35" s="1">
        <v>100</v>
      </c>
    </row>
    <row r="36" spans="1:25">
      <c r="A36" t="s">
        <v>183</v>
      </c>
      <c r="B36" t="s">
        <v>246</v>
      </c>
      <c r="C36" t="s">
        <v>12</v>
      </c>
      <c r="D36" s="15">
        <v>49</v>
      </c>
      <c r="E36" s="1">
        <v>0.3</v>
      </c>
      <c r="L36" s="1">
        <v>0.6</v>
      </c>
      <c r="M36" s="1"/>
      <c r="N36" s="1"/>
      <c r="Q36" s="1">
        <v>400</v>
      </c>
      <c r="T36" s="1">
        <v>600</v>
      </c>
      <c r="W36">
        <v>1500</v>
      </c>
      <c r="Y36" s="1">
        <v>1800</v>
      </c>
    </row>
    <row r="37" spans="1:25">
      <c r="A37" t="s">
        <v>197</v>
      </c>
      <c r="B37" t="s">
        <v>246</v>
      </c>
      <c r="C37" t="s">
        <v>12</v>
      </c>
      <c r="D37" s="15">
        <v>49</v>
      </c>
      <c r="E37" s="1"/>
      <c r="L37" s="1">
        <v>0.6</v>
      </c>
      <c r="M37" s="1"/>
      <c r="N37" s="1"/>
      <c r="Q37" s="1">
        <v>500</v>
      </c>
      <c r="T37" s="1">
        <v>700.00000000000011</v>
      </c>
      <c r="W37" s="1"/>
      <c r="Y37" s="1">
        <v>200</v>
      </c>
    </row>
    <row r="38" spans="1:25">
      <c r="A38" t="s">
        <v>211</v>
      </c>
      <c r="B38" t="s">
        <v>246</v>
      </c>
      <c r="C38" t="s">
        <v>12</v>
      </c>
      <c r="D38" s="15">
        <v>47.2</v>
      </c>
      <c r="E38" s="1"/>
      <c r="L38" s="1">
        <v>0.5</v>
      </c>
      <c r="M38" s="1"/>
      <c r="N38" s="1"/>
      <c r="Q38" s="1">
        <v>180</v>
      </c>
      <c r="T38" s="1">
        <v>300</v>
      </c>
      <c r="W38" s="1"/>
      <c r="Y38" s="1">
        <v>400</v>
      </c>
    </row>
    <row r="39" spans="1:25">
      <c r="A39" s="13" t="s">
        <v>195</v>
      </c>
      <c r="B39" t="s">
        <v>246</v>
      </c>
      <c r="C39" t="s">
        <v>12</v>
      </c>
      <c r="D39" s="15">
        <v>45</v>
      </c>
      <c r="E39" s="1"/>
      <c r="F39">
        <v>5</v>
      </c>
      <c r="G39">
        <v>0.35</v>
      </c>
      <c r="I39">
        <v>0.3</v>
      </c>
      <c r="J39">
        <v>0.9</v>
      </c>
      <c r="L39" s="1">
        <v>0.5</v>
      </c>
      <c r="M39" s="1"/>
      <c r="N39" s="1">
        <v>40000</v>
      </c>
      <c r="Q39" s="1">
        <v>700.00000000000011</v>
      </c>
      <c r="S39">
        <v>1000</v>
      </c>
      <c r="T39" s="1">
        <v>500</v>
      </c>
      <c r="W39" s="1"/>
      <c r="Y39" s="1">
        <v>500</v>
      </c>
    </row>
    <row r="40" spans="1:25">
      <c r="A40" t="s">
        <v>213</v>
      </c>
      <c r="B40" t="s">
        <v>246</v>
      </c>
      <c r="C40" t="s">
        <v>12</v>
      </c>
      <c r="D40" s="15">
        <v>45</v>
      </c>
      <c r="E40" s="1"/>
      <c r="L40" s="1">
        <v>0.5</v>
      </c>
      <c r="M40" s="1"/>
      <c r="N40" s="1"/>
      <c r="Q40" s="1">
        <v>160</v>
      </c>
      <c r="T40" s="1">
        <v>300</v>
      </c>
      <c r="W40" s="1"/>
      <c r="Y40" s="1">
        <v>200</v>
      </c>
    </row>
    <row r="41" spans="1:25">
      <c r="A41" t="s">
        <v>219</v>
      </c>
      <c r="B41" t="s">
        <v>246</v>
      </c>
      <c r="C41" t="s">
        <v>12</v>
      </c>
      <c r="D41" s="15">
        <v>43.5</v>
      </c>
      <c r="E41" s="1"/>
      <c r="L41" s="1">
        <v>0.5</v>
      </c>
      <c r="M41" s="1"/>
      <c r="N41" s="1"/>
      <c r="Q41" s="1">
        <v>100</v>
      </c>
      <c r="T41" s="1">
        <v>300</v>
      </c>
      <c r="W41" s="1"/>
      <c r="Y41" s="1">
        <v>500</v>
      </c>
    </row>
    <row r="42" spans="1:25">
      <c r="A42" t="s">
        <v>210</v>
      </c>
      <c r="B42" t="s">
        <v>246</v>
      </c>
      <c r="C42" t="s">
        <v>12</v>
      </c>
      <c r="D42" s="15">
        <v>42.5</v>
      </c>
      <c r="E42" s="1"/>
      <c r="L42" s="1">
        <v>0.8</v>
      </c>
      <c r="M42" s="1"/>
      <c r="N42" s="1"/>
      <c r="Q42" s="1">
        <v>100</v>
      </c>
      <c r="T42" s="1">
        <v>800</v>
      </c>
      <c r="W42" s="1"/>
      <c r="Y42" s="1">
        <v>800</v>
      </c>
    </row>
    <row r="43" spans="1:25">
      <c r="A43" t="s">
        <v>212</v>
      </c>
      <c r="B43" t="s">
        <v>246</v>
      </c>
      <c r="C43" t="s">
        <v>12</v>
      </c>
      <c r="D43" s="15">
        <v>42</v>
      </c>
      <c r="E43" s="1"/>
      <c r="L43" s="1">
        <v>0.5</v>
      </c>
      <c r="M43" s="1"/>
      <c r="N43" s="1"/>
      <c r="Q43" s="1">
        <v>200</v>
      </c>
      <c r="T43" s="1">
        <v>300</v>
      </c>
      <c r="W43" s="1"/>
      <c r="Y43" s="1">
        <v>350.00000000000006</v>
      </c>
    </row>
    <row r="44" spans="1:25">
      <c r="A44" t="s">
        <v>216</v>
      </c>
      <c r="B44" t="s">
        <v>246</v>
      </c>
      <c r="C44" t="s">
        <v>12</v>
      </c>
      <c r="D44" s="15">
        <v>34.200000000000003</v>
      </c>
      <c r="E44" s="1"/>
      <c r="L44" s="1">
        <v>0.5</v>
      </c>
      <c r="M44" s="1"/>
      <c r="N44" s="1"/>
      <c r="Q44" s="1">
        <v>400</v>
      </c>
      <c r="T44" s="1">
        <v>300</v>
      </c>
      <c r="W44" s="1"/>
      <c r="Y44" s="1">
        <v>100</v>
      </c>
    </row>
    <row r="45" spans="1:25">
      <c r="A45" t="s">
        <v>215</v>
      </c>
      <c r="B45" t="s">
        <v>246</v>
      </c>
      <c r="C45" t="s">
        <v>12</v>
      </c>
      <c r="D45" s="15">
        <v>32</v>
      </c>
      <c r="E45" s="1"/>
      <c r="L45" s="1">
        <v>0.5</v>
      </c>
      <c r="M45" s="1"/>
      <c r="N45" s="1"/>
      <c r="Q45" s="1">
        <v>100</v>
      </c>
      <c r="T45" s="1">
        <v>300</v>
      </c>
      <c r="W45" s="1"/>
      <c r="Y45" s="1">
        <v>600</v>
      </c>
    </row>
    <row r="46" spans="1:25">
      <c r="A46" s="13" t="s">
        <v>203</v>
      </c>
      <c r="B46" t="s">
        <v>246</v>
      </c>
      <c r="C46" t="s">
        <v>12</v>
      </c>
      <c r="D46" s="15">
        <v>13.5</v>
      </c>
      <c r="E46" s="1">
        <v>0.6</v>
      </c>
      <c r="F46">
        <v>7</v>
      </c>
      <c r="G46">
        <v>11</v>
      </c>
      <c r="I46">
        <v>13</v>
      </c>
      <c r="J46">
        <v>4</v>
      </c>
      <c r="L46" s="1">
        <v>2</v>
      </c>
      <c r="M46" s="1"/>
      <c r="N46" s="1"/>
      <c r="Q46" s="1">
        <v>90</v>
      </c>
      <c r="S46">
        <v>200</v>
      </c>
      <c r="T46" s="1">
        <v>500</v>
      </c>
      <c r="W46" s="1"/>
      <c r="Y46" s="1">
        <v>190</v>
      </c>
    </row>
    <row r="47" spans="1:25">
      <c r="A47" s="13" t="s">
        <v>202</v>
      </c>
      <c r="B47" t="s">
        <v>246</v>
      </c>
      <c r="C47" t="s">
        <v>12</v>
      </c>
      <c r="D47" s="15">
        <v>12.5</v>
      </c>
      <c r="E47" s="1">
        <v>1</v>
      </c>
      <c r="F47">
        <v>3</v>
      </c>
      <c r="G47">
        <v>8</v>
      </c>
      <c r="I47">
        <v>11</v>
      </c>
      <c r="J47">
        <v>3</v>
      </c>
      <c r="L47" s="1">
        <v>2</v>
      </c>
      <c r="M47" s="1"/>
      <c r="N47" s="1"/>
      <c r="Q47" s="1">
        <v>80</v>
      </c>
      <c r="S47">
        <v>400</v>
      </c>
      <c r="T47" s="1">
        <v>400</v>
      </c>
      <c r="W47" s="1"/>
      <c r="Y47" s="1">
        <v>180</v>
      </c>
    </row>
    <row r="48" spans="1:25">
      <c r="A48" s="13" t="s">
        <v>198</v>
      </c>
      <c r="B48" t="s">
        <v>246</v>
      </c>
      <c r="D48" s="15">
        <v>0.5</v>
      </c>
      <c r="E48" s="1">
        <v>49</v>
      </c>
      <c r="F48">
        <v>4</v>
      </c>
      <c r="G48">
        <v>0.25</v>
      </c>
      <c r="I48">
        <v>0.3</v>
      </c>
      <c r="J48">
        <v>1.5</v>
      </c>
      <c r="L48" s="1">
        <v>0.5</v>
      </c>
      <c r="M48" s="1"/>
      <c r="N48" s="1">
        <v>3000</v>
      </c>
      <c r="Q48" s="1">
        <v>500</v>
      </c>
      <c r="S48">
        <v>800</v>
      </c>
      <c r="T48" s="1">
        <v>800</v>
      </c>
      <c r="W48" s="1"/>
      <c r="Y48" s="1">
        <v>500</v>
      </c>
    </row>
    <row r="49" spans="2:8">
      <c r="B49" s="1"/>
      <c r="C49" s="1"/>
      <c r="D49" s="1"/>
      <c r="E49" s="1"/>
      <c r="F49" s="1"/>
      <c r="G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  <c r="D53" s="1"/>
      <c r="E53" s="1"/>
      <c r="F53" s="1"/>
      <c r="G53" s="1"/>
      <c r="H53" s="1"/>
    </row>
    <row r="54" spans="2:8">
      <c r="B54" s="1"/>
      <c r="C54" s="1"/>
      <c r="D54" s="1"/>
      <c r="E54" s="1"/>
      <c r="F54" s="1"/>
      <c r="G54" s="1"/>
      <c r="H54" s="1"/>
    </row>
  </sheetData>
  <sortState ref="A10:Y48">
    <sortCondition descending="1" ref="D10:D4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17"/>
  <sheetViews>
    <sheetView workbookViewId="0">
      <selection activeCell="D10" sqref="D10"/>
    </sheetView>
  </sheetViews>
  <sheetFormatPr defaultRowHeight="15"/>
  <cols>
    <col min="1" max="1" width="16" customWidth="1"/>
    <col min="3" max="3" width="10.28515625" customWidth="1"/>
  </cols>
  <sheetData>
    <row r="1" spans="1:25">
      <c r="A1" t="s">
        <v>27</v>
      </c>
      <c r="B1" t="s">
        <v>224</v>
      </c>
    </row>
    <row r="2" spans="1:25">
      <c r="A2" t="s">
        <v>28</v>
      </c>
      <c r="B2" t="s">
        <v>220</v>
      </c>
    </row>
    <row r="3" spans="1:25">
      <c r="A3" t="s">
        <v>29</v>
      </c>
      <c r="B3" t="s">
        <v>30</v>
      </c>
    </row>
    <row r="4" spans="1:25">
      <c r="A4" t="s">
        <v>10</v>
      </c>
      <c r="B4" t="s">
        <v>223</v>
      </c>
    </row>
    <row r="5" spans="1:25" ht="30">
      <c r="A5" s="2" t="s">
        <v>26</v>
      </c>
      <c r="B5" t="s">
        <v>53</v>
      </c>
    </row>
    <row r="6" spans="1:25">
      <c r="A6" t="s">
        <v>31</v>
      </c>
      <c r="B6" t="s">
        <v>12</v>
      </c>
    </row>
    <row r="8" spans="1:25">
      <c r="A8" t="s">
        <v>247</v>
      </c>
      <c r="B8" t="s">
        <v>224</v>
      </c>
      <c r="C8" s="1" t="s">
        <v>12</v>
      </c>
      <c r="D8" s="16">
        <f>AVERAGE(D10:D13)</f>
        <v>53.625</v>
      </c>
      <c r="E8" s="16"/>
      <c r="F8" s="16"/>
      <c r="G8" s="16"/>
      <c r="H8" s="16"/>
      <c r="I8" s="16"/>
      <c r="J8" s="16"/>
      <c r="K8" s="16"/>
      <c r="L8" s="16">
        <f>AVERAGE(L10:L13)</f>
        <v>0.45750000000000002</v>
      </c>
      <c r="M8" s="17">
        <f>AVERAGE(M10:M13)</f>
        <v>20</v>
      </c>
      <c r="N8" s="17">
        <f>AVERAGE(N10:N13)</f>
        <v>2400</v>
      </c>
      <c r="O8" s="17"/>
      <c r="P8" s="17"/>
      <c r="Q8" s="17">
        <f>AVERAGE(Q10:Q13)</f>
        <v>550</v>
      </c>
      <c r="R8" s="17"/>
      <c r="S8" s="17"/>
      <c r="T8" s="17">
        <f>AVERAGE(T10:T13)</f>
        <v>1025</v>
      </c>
      <c r="U8" s="18"/>
      <c r="V8" s="18"/>
      <c r="W8" s="17"/>
      <c r="X8" s="17"/>
      <c r="Y8" s="17">
        <f>AVERAGE(Y10:Y13)</f>
        <v>1462.5</v>
      </c>
    </row>
    <row r="9" spans="1:25">
      <c r="A9" t="s">
        <v>22</v>
      </c>
      <c r="B9" t="s">
        <v>235</v>
      </c>
      <c r="C9" t="s">
        <v>236</v>
      </c>
      <c r="D9" t="s">
        <v>234</v>
      </c>
      <c r="E9" t="s">
        <v>3</v>
      </c>
      <c r="F9" t="s">
        <v>43</v>
      </c>
      <c r="G9" t="s">
        <v>44</v>
      </c>
      <c r="H9" t="s">
        <v>47</v>
      </c>
      <c r="I9" t="s">
        <v>48</v>
      </c>
      <c r="J9" t="s">
        <v>49</v>
      </c>
      <c r="K9" t="s">
        <v>249</v>
      </c>
      <c r="L9" t="s">
        <v>0</v>
      </c>
      <c r="M9" t="s">
        <v>128</v>
      </c>
      <c r="N9" t="s">
        <v>14</v>
      </c>
      <c r="O9" t="s">
        <v>45</v>
      </c>
      <c r="P9" t="s">
        <v>46</v>
      </c>
      <c r="Q9" t="s">
        <v>4</v>
      </c>
      <c r="R9" t="s">
        <v>25</v>
      </c>
      <c r="S9" t="s">
        <v>1</v>
      </c>
      <c r="T9" t="s">
        <v>5</v>
      </c>
      <c r="U9" t="s">
        <v>15</v>
      </c>
      <c r="V9" t="s">
        <v>24</v>
      </c>
      <c r="W9" t="s">
        <v>23</v>
      </c>
      <c r="X9" t="s">
        <v>56</v>
      </c>
      <c r="Y9" t="s">
        <v>6</v>
      </c>
    </row>
    <row r="10" spans="1:25">
      <c r="A10" t="s">
        <v>230</v>
      </c>
      <c r="B10" t="s">
        <v>251</v>
      </c>
      <c r="C10" s="1" t="s">
        <v>12</v>
      </c>
      <c r="D10" s="1">
        <v>58</v>
      </c>
      <c r="E10" s="1"/>
      <c r="J10" s="1"/>
      <c r="K10" s="1"/>
      <c r="L10" s="1">
        <v>0.5</v>
      </c>
      <c r="M10" s="1"/>
      <c r="N10" s="1"/>
      <c r="Q10" s="1">
        <v>200</v>
      </c>
      <c r="T10" s="1">
        <v>2800.0000000000005</v>
      </c>
      <c r="Y10" s="1">
        <v>3700</v>
      </c>
    </row>
    <row r="11" spans="1:25">
      <c r="A11" t="s">
        <v>232</v>
      </c>
      <c r="B11" t="s">
        <v>251</v>
      </c>
      <c r="C11" s="1" t="s">
        <v>12</v>
      </c>
      <c r="D11" s="1">
        <v>56</v>
      </c>
      <c r="E11" s="1"/>
      <c r="J11" s="1"/>
      <c r="K11" s="1"/>
      <c r="L11" s="1">
        <v>0.8</v>
      </c>
      <c r="M11" s="1"/>
      <c r="N11" s="1"/>
      <c r="Q11" s="1">
        <v>500</v>
      </c>
      <c r="T11" s="1">
        <v>300</v>
      </c>
      <c r="Y11" s="1">
        <v>600</v>
      </c>
    </row>
    <row r="12" spans="1:25">
      <c r="A12" t="s">
        <v>226</v>
      </c>
      <c r="B12" t="s">
        <v>251</v>
      </c>
      <c r="C12" s="1" t="s">
        <v>12</v>
      </c>
      <c r="D12" s="1">
        <v>52</v>
      </c>
      <c r="E12" s="1"/>
      <c r="J12" s="1"/>
      <c r="K12" s="1"/>
      <c r="L12" s="1">
        <v>0.03</v>
      </c>
      <c r="M12" s="1">
        <v>20</v>
      </c>
      <c r="N12" s="1">
        <v>2400</v>
      </c>
      <c r="Q12" s="1">
        <v>400</v>
      </c>
      <c r="T12" s="1">
        <v>500</v>
      </c>
      <c r="Y12" s="1">
        <v>750</v>
      </c>
    </row>
    <row r="13" spans="1:25">
      <c r="A13" t="s">
        <v>228</v>
      </c>
      <c r="B13" t="s">
        <v>251</v>
      </c>
      <c r="C13" s="1" t="s">
        <v>12</v>
      </c>
      <c r="D13" s="1">
        <v>48.5</v>
      </c>
      <c r="E13" s="1"/>
      <c r="J13" s="1"/>
      <c r="K13" s="1"/>
      <c r="L13" s="1">
        <v>0.5</v>
      </c>
      <c r="M13" s="1"/>
      <c r="N13" s="1"/>
      <c r="Q13" s="1">
        <v>1100</v>
      </c>
      <c r="T13" s="1">
        <v>500</v>
      </c>
      <c r="Y13" s="1">
        <v>800</v>
      </c>
    </row>
    <row r="14" spans="1:25">
      <c r="A14" t="s">
        <v>229</v>
      </c>
      <c r="B14" t="s">
        <v>251</v>
      </c>
      <c r="C14" s="1" t="s">
        <v>12</v>
      </c>
      <c r="D14" s="1">
        <v>20.5</v>
      </c>
      <c r="E14" s="1"/>
      <c r="J14" s="1"/>
      <c r="K14" s="1"/>
      <c r="L14" s="1">
        <v>0.5</v>
      </c>
      <c r="M14" s="1"/>
      <c r="N14" s="1"/>
      <c r="Q14" s="1">
        <v>300</v>
      </c>
      <c r="T14" s="1">
        <v>400</v>
      </c>
      <c r="Y14" s="1">
        <v>350.00000000000006</v>
      </c>
    </row>
    <row r="15" spans="1:25">
      <c r="A15" t="s">
        <v>227</v>
      </c>
      <c r="B15" t="s">
        <v>251</v>
      </c>
      <c r="C15" s="1" t="s">
        <v>12</v>
      </c>
      <c r="D15" s="1">
        <v>10.5</v>
      </c>
      <c r="E15" s="1"/>
      <c r="J15" s="1"/>
      <c r="K15" s="1"/>
      <c r="L15" s="1">
        <v>0.5</v>
      </c>
      <c r="M15" s="1"/>
      <c r="N15" s="1"/>
      <c r="Q15" s="1">
        <v>500</v>
      </c>
      <c r="T15" s="1">
        <v>300</v>
      </c>
      <c r="Y15" s="1">
        <v>200</v>
      </c>
    </row>
    <row r="16" spans="1:25">
      <c r="A16" t="s">
        <v>231</v>
      </c>
      <c r="B16" t="s">
        <v>251</v>
      </c>
      <c r="C16" s="1"/>
      <c r="D16" s="1">
        <v>1.5</v>
      </c>
      <c r="E16" s="1"/>
      <c r="J16" s="1"/>
      <c r="K16" s="1"/>
      <c r="L16" s="1">
        <v>0.5</v>
      </c>
      <c r="M16" s="1">
        <v>20</v>
      </c>
      <c r="N16" s="1">
        <v>2200</v>
      </c>
      <c r="Q16" s="1">
        <v>200</v>
      </c>
      <c r="T16" s="1">
        <v>300</v>
      </c>
      <c r="Y16" s="1">
        <v>4500</v>
      </c>
    </row>
    <row r="17" spans="1:25">
      <c r="A17" t="s">
        <v>225</v>
      </c>
      <c r="B17" t="s">
        <v>251</v>
      </c>
      <c r="C17" s="1"/>
      <c r="D17" s="1">
        <v>0.3</v>
      </c>
      <c r="E17" s="1"/>
      <c r="J17" s="1"/>
      <c r="K17" s="1"/>
      <c r="L17" s="1">
        <v>0.7</v>
      </c>
      <c r="M17" s="1"/>
      <c r="N17" s="1"/>
      <c r="Q17" s="1">
        <v>300</v>
      </c>
      <c r="T17" s="1">
        <v>300</v>
      </c>
      <c r="Y17" s="1">
        <v>60</v>
      </c>
    </row>
  </sheetData>
  <sortState ref="A11:AE18">
    <sortCondition descending="1" ref="D11:D1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53"/>
  <sheetViews>
    <sheetView workbookViewId="0">
      <selection activeCell="D10" sqref="D10:K53"/>
    </sheetView>
  </sheetViews>
  <sheetFormatPr defaultRowHeight="15"/>
  <cols>
    <col min="2" max="2" width="11.140625" customWidth="1"/>
    <col min="3" max="3" width="10.42578125" customWidth="1"/>
  </cols>
  <sheetData>
    <row r="1" spans="1:25">
      <c r="A1" t="s">
        <v>27</v>
      </c>
      <c r="B1" t="s">
        <v>60</v>
      </c>
    </row>
    <row r="2" spans="1:25">
      <c r="A2" t="s">
        <v>28</v>
      </c>
      <c r="B2" t="s">
        <v>61</v>
      </c>
    </row>
    <row r="3" spans="1:25">
      <c r="A3" t="s">
        <v>29</v>
      </c>
      <c r="B3" t="s">
        <v>30</v>
      </c>
    </row>
    <row r="4" spans="1:25">
      <c r="A4" t="s">
        <v>10</v>
      </c>
      <c r="B4" t="s">
        <v>106</v>
      </c>
    </row>
    <row r="5" spans="1:25" ht="60">
      <c r="A5" s="2" t="s">
        <v>26</v>
      </c>
      <c r="B5" t="s">
        <v>53</v>
      </c>
    </row>
    <row r="6" spans="1:25">
      <c r="A6" t="s">
        <v>31</v>
      </c>
      <c r="B6" t="s">
        <v>32</v>
      </c>
      <c r="C6" t="s">
        <v>107</v>
      </c>
    </row>
    <row r="8" spans="1:25">
      <c r="A8" t="s">
        <v>247</v>
      </c>
      <c r="B8" t="s">
        <v>60</v>
      </c>
      <c r="C8" t="s">
        <v>32</v>
      </c>
      <c r="D8" s="16">
        <f t="shared" ref="D8:L8" si="0">AVERAGE(D10:E24)</f>
        <v>27.278333333333332</v>
      </c>
      <c r="E8" s="16">
        <f t="shared" si="0"/>
        <v>12.654761904761905</v>
      </c>
      <c r="F8" s="16">
        <f t="shared" si="0"/>
        <v>2.9083333333333328</v>
      </c>
      <c r="G8" s="16">
        <f t="shared" si="0"/>
        <v>0.45555555555555549</v>
      </c>
      <c r="H8" s="16">
        <f t="shared" si="0"/>
        <v>1.0166666666666666</v>
      </c>
      <c r="I8" s="16">
        <f t="shared" si="0"/>
        <v>3.0458333333333329</v>
      </c>
      <c r="J8" s="16">
        <f>AVERAGE(J10:L24)</f>
        <v>1.5458333333333332</v>
      </c>
      <c r="K8" s="16">
        <f>AVERAGE(K10:M24)</f>
        <v>0.52777777777777779</v>
      </c>
      <c r="L8" s="16">
        <f t="shared" si="0"/>
        <v>0.59333333333333327</v>
      </c>
      <c r="M8" s="16"/>
      <c r="N8" s="17">
        <f>AVERAGE(N10:O24)</f>
        <v>12818.181818181818</v>
      </c>
      <c r="O8" s="17"/>
      <c r="P8" s="17"/>
      <c r="Q8" s="17">
        <f>AVERAGE(Q10:R24)</f>
        <v>673.33333333333337</v>
      </c>
      <c r="R8" s="17"/>
      <c r="S8" s="17">
        <f>AVERAGE(S10:T24)</f>
        <v>428.57142857142856</v>
      </c>
      <c r="T8" s="17">
        <f>AVERAGE(T10:U24)</f>
        <v>386.66666666666669</v>
      </c>
      <c r="U8" s="18"/>
      <c r="V8" s="18"/>
      <c r="W8" s="17">
        <f>AVERAGE(W10:X24)</f>
        <v>800</v>
      </c>
      <c r="X8" s="17"/>
      <c r="Y8" s="17">
        <f>AVERAGE(Y10:Z24)</f>
        <v>424.66666666666669</v>
      </c>
    </row>
    <row r="9" spans="1:25">
      <c r="A9" t="s">
        <v>22</v>
      </c>
      <c r="B9" t="s">
        <v>235</v>
      </c>
      <c r="C9" t="s">
        <v>236</v>
      </c>
      <c r="D9" t="s">
        <v>234</v>
      </c>
      <c r="E9" t="s">
        <v>3</v>
      </c>
      <c r="F9" t="s">
        <v>43</v>
      </c>
      <c r="G9" t="s">
        <v>44</v>
      </c>
      <c r="H9" t="s">
        <v>47</v>
      </c>
      <c r="I9" t="s">
        <v>48</v>
      </c>
      <c r="J9" t="s">
        <v>49</v>
      </c>
      <c r="K9" t="s">
        <v>249</v>
      </c>
      <c r="L9" t="s">
        <v>0</v>
      </c>
      <c r="M9" t="s">
        <v>128</v>
      </c>
      <c r="N9" t="s">
        <v>14</v>
      </c>
      <c r="O9" t="s">
        <v>45</v>
      </c>
      <c r="P9" t="s">
        <v>46</v>
      </c>
      <c r="Q9" t="s">
        <v>4</v>
      </c>
      <c r="R9" t="s">
        <v>25</v>
      </c>
      <c r="S9" t="s">
        <v>1</v>
      </c>
      <c r="T9" t="s">
        <v>5</v>
      </c>
      <c r="U9" t="s">
        <v>15</v>
      </c>
      <c r="V9" t="s">
        <v>24</v>
      </c>
      <c r="W9" t="s">
        <v>23</v>
      </c>
      <c r="X9" t="s">
        <v>56</v>
      </c>
      <c r="Y9" t="s">
        <v>6</v>
      </c>
    </row>
    <row r="10" spans="1:25">
      <c r="A10" s="20" t="s">
        <v>68</v>
      </c>
      <c r="B10" s="20" t="s">
        <v>250</v>
      </c>
      <c r="C10" s="20" t="s">
        <v>32</v>
      </c>
      <c r="D10" s="20">
        <v>55</v>
      </c>
      <c r="E10" s="20">
        <v>0.7</v>
      </c>
      <c r="F10" s="20">
        <v>3.5</v>
      </c>
      <c r="G10" s="20">
        <v>0.7</v>
      </c>
      <c r="H10" s="20">
        <v>0.03</v>
      </c>
      <c r="I10" s="20">
        <v>1.5</v>
      </c>
      <c r="J10" s="20">
        <v>0.9</v>
      </c>
      <c r="K10" s="20"/>
      <c r="L10" s="20">
        <v>0.2</v>
      </c>
      <c r="M10" s="20"/>
      <c r="N10" s="20">
        <v>8500</v>
      </c>
      <c r="O10" s="20"/>
      <c r="P10" s="20"/>
      <c r="Q10" s="20">
        <v>800</v>
      </c>
      <c r="R10" s="20"/>
      <c r="S10" s="20">
        <v>800</v>
      </c>
      <c r="T10" s="20">
        <v>800</v>
      </c>
      <c r="U10" s="20"/>
      <c r="V10" s="20"/>
      <c r="W10" s="20">
        <v>1500</v>
      </c>
      <c r="X10" s="20"/>
      <c r="Y10" s="20">
        <v>50</v>
      </c>
    </row>
    <row r="11" spans="1:25">
      <c r="A11" t="s">
        <v>71</v>
      </c>
      <c r="B11" t="s">
        <v>250</v>
      </c>
      <c r="C11" t="s">
        <v>32</v>
      </c>
      <c r="D11">
        <v>54</v>
      </c>
      <c r="E11">
        <v>1</v>
      </c>
      <c r="L11">
        <v>0.2</v>
      </c>
      <c r="N11">
        <v>15000</v>
      </c>
      <c r="Q11">
        <v>100</v>
      </c>
      <c r="T11">
        <v>300</v>
      </c>
      <c r="Y11">
        <v>100</v>
      </c>
    </row>
    <row r="12" spans="1:25">
      <c r="A12" s="20" t="s">
        <v>70</v>
      </c>
      <c r="B12" s="20" t="s">
        <v>250</v>
      </c>
      <c r="C12" s="20" t="s">
        <v>32</v>
      </c>
      <c r="D12" s="20">
        <v>51</v>
      </c>
      <c r="E12" s="20">
        <v>1.3</v>
      </c>
      <c r="F12" s="20">
        <v>4.5</v>
      </c>
      <c r="G12" s="20">
        <v>0.6</v>
      </c>
      <c r="H12" s="20"/>
      <c r="I12" s="20">
        <v>1.5</v>
      </c>
      <c r="J12" s="20">
        <v>0.7</v>
      </c>
      <c r="K12" s="20">
        <v>0.15</v>
      </c>
      <c r="L12" s="20">
        <v>0.2</v>
      </c>
      <c r="M12" s="20"/>
      <c r="N12" s="20">
        <v>11000</v>
      </c>
      <c r="O12" s="20"/>
      <c r="P12" s="20"/>
      <c r="Q12" s="20">
        <v>200</v>
      </c>
      <c r="R12" s="20"/>
      <c r="S12" s="20">
        <v>500</v>
      </c>
      <c r="T12" s="20">
        <v>600</v>
      </c>
      <c r="U12" s="20"/>
      <c r="V12" s="20"/>
      <c r="W12" s="20"/>
      <c r="X12" s="20"/>
      <c r="Y12" s="20">
        <v>400</v>
      </c>
    </row>
    <row r="13" spans="1:25">
      <c r="A13" s="20" t="s">
        <v>69</v>
      </c>
      <c r="B13" s="20" t="s">
        <v>250</v>
      </c>
      <c r="C13" s="20" t="s">
        <v>32</v>
      </c>
      <c r="D13" s="20">
        <v>45</v>
      </c>
      <c r="E13" s="20">
        <v>7.1</v>
      </c>
      <c r="F13" s="20">
        <v>7</v>
      </c>
      <c r="G13" s="20">
        <v>1</v>
      </c>
      <c r="H13" s="20"/>
      <c r="I13" s="20">
        <v>2.5</v>
      </c>
      <c r="J13" s="20">
        <v>5</v>
      </c>
      <c r="K13" s="20"/>
      <c r="L13" s="20">
        <v>0.2</v>
      </c>
      <c r="M13" s="20"/>
      <c r="N13" s="20">
        <v>12000</v>
      </c>
      <c r="O13" s="20"/>
      <c r="P13" s="20"/>
      <c r="Q13" s="20">
        <v>700.00000000000011</v>
      </c>
      <c r="R13" s="20"/>
      <c r="S13" s="20">
        <v>600</v>
      </c>
      <c r="T13" s="20">
        <v>600</v>
      </c>
      <c r="U13" s="20"/>
      <c r="V13" s="20"/>
      <c r="W13" s="20">
        <v>100</v>
      </c>
      <c r="X13" s="20"/>
      <c r="Y13" s="20">
        <v>400</v>
      </c>
    </row>
    <row r="14" spans="1:25">
      <c r="A14" t="s">
        <v>102</v>
      </c>
      <c r="B14" t="s">
        <v>250</v>
      </c>
      <c r="C14" t="s">
        <v>32</v>
      </c>
      <c r="D14">
        <v>43</v>
      </c>
      <c r="E14">
        <v>9</v>
      </c>
      <c r="L14">
        <v>0.3</v>
      </c>
      <c r="N14">
        <v>5000</v>
      </c>
      <c r="Q14">
        <v>900</v>
      </c>
      <c r="T14">
        <v>300</v>
      </c>
      <c r="Y14">
        <v>600</v>
      </c>
    </row>
    <row r="15" spans="1:25">
      <c r="A15" t="s">
        <v>101</v>
      </c>
      <c r="B15" t="s">
        <v>250</v>
      </c>
      <c r="C15" t="s">
        <v>32</v>
      </c>
      <c r="D15">
        <v>42</v>
      </c>
      <c r="E15">
        <v>8.4</v>
      </c>
      <c r="L15">
        <v>0.2</v>
      </c>
      <c r="N15">
        <v>19000</v>
      </c>
      <c r="Q15">
        <v>800</v>
      </c>
      <c r="T15">
        <v>300</v>
      </c>
      <c r="Y15">
        <v>600</v>
      </c>
    </row>
    <row r="16" spans="1:25">
      <c r="A16" s="20" t="s">
        <v>82</v>
      </c>
      <c r="B16" s="20" t="s">
        <v>250</v>
      </c>
      <c r="C16" s="20" t="s">
        <v>32</v>
      </c>
      <c r="D16" s="20">
        <v>38</v>
      </c>
      <c r="E16" s="20">
        <v>15</v>
      </c>
      <c r="F16" s="20">
        <v>5</v>
      </c>
      <c r="G16" s="20">
        <v>1.25</v>
      </c>
      <c r="H16" s="20"/>
      <c r="I16" s="20">
        <v>1.5</v>
      </c>
      <c r="J16" s="20">
        <v>5</v>
      </c>
      <c r="K16" s="20"/>
      <c r="L16" s="20">
        <v>0.5</v>
      </c>
      <c r="M16" s="20"/>
      <c r="N16" s="20">
        <v>8000</v>
      </c>
      <c r="O16" s="20"/>
      <c r="P16" s="20"/>
      <c r="Q16" s="20">
        <v>600</v>
      </c>
      <c r="R16" s="20"/>
      <c r="S16" s="20">
        <v>200</v>
      </c>
      <c r="T16" s="20">
        <v>100</v>
      </c>
      <c r="U16" s="20"/>
      <c r="V16" s="20"/>
      <c r="W16" s="20"/>
      <c r="X16" s="20"/>
      <c r="Y16" s="20">
        <v>400</v>
      </c>
    </row>
    <row r="17" spans="1:25">
      <c r="A17" t="s">
        <v>95</v>
      </c>
      <c r="B17" t="s">
        <v>250</v>
      </c>
      <c r="C17" t="s">
        <v>32</v>
      </c>
      <c r="D17">
        <v>37.5</v>
      </c>
      <c r="E17">
        <v>12.5</v>
      </c>
      <c r="L17">
        <v>0.5</v>
      </c>
      <c r="N17">
        <v>51000</v>
      </c>
      <c r="Q17">
        <v>900</v>
      </c>
      <c r="T17">
        <v>300</v>
      </c>
      <c r="Y17">
        <v>600</v>
      </c>
    </row>
    <row r="18" spans="1:25">
      <c r="A18" s="20" t="s">
        <v>79</v>
      </c>
      <c r="B18" s="20" t="s">
        <v>250</v>
      </c>
      <c r="C18" s="20" t="s">
        <v>32</v>
      </c>
      <c r="D18" s="20">
        <v>35</v>
      </c>
      <c r="E18" s="20">
        <v>21</v>
      </c>
      <c r="F18" s="20">
        <v>6</v>
      </c>
      <c r="G18" s="20">
        <v>0.05</v>
      </c>
      <c r="H18" s="20">
        <v>0.09</v>
      </c>
      <c r="I18" s="20">
        <v>1.25</v>
      </c>
      <c r="J18" s="20">
        <v>7</v>
      </c>
      <c r="K18" s="20">
        <v>0.3</v>
      </c>
      <c r="L18" s="20">
        <v>0.4</v>
      </c>
      <c r="M18" s="20"/>
      <c r="N18" s="20">
        <v>3000</v>
      </c>
      <c r="O18" s="20"/>
      <c r="P18" s="20"/>
      <c r="Q18" s="20">
        <v>1200</v>
      </c>
      <c r="R18" s="20"/>
      <c r="S18" s="20">
        <v>300</v>
      </c>
      <c r="T18" s="20">
        <v>200</v>
      </c>
      <c r="U18" s="20"/>
      <c r="V18" s="20"/>
      <c r="W18" s="20"/>
      <c r="X18" s="20"/>
      <c r="Y18" s="20">
        <v>400</v>
      </c>
    </row>
    <row r="19" spans="1:25">
      <c r="A19" s="20" t="s">
        <v>77</v>
      </c>
      <c r="B19" s="20" t="s">
        <v>250</v>
      </c>
      <c r="C19" s="20" t="s">
        <v>32</v>
      </c>
      <c r="D19" s="20">
        <v>34</v>
      </c>
      <c r="E19" s="20">
        <v>24</v>
      </c>
      <c r="F19" s="20">
        <v>5</v>
      </c>
      <c r="G19" s="20">
        <v>0.3</v>
      </c>
      <c r="H19" s="20">
        <v>0.08</v>
      </c>
      <c r="I19" s="20">
        <v>0.7</v>
      </c>
      <c r="J19" s="20">
        <v>9</v>
      </c>
      <c r="K19" s="20">
        <v>0.15</v>
      </c>
      <c r="L19" s="20">
        <v>0.4</v>
      </c>
      <c r="M19" s="20"/>
      <c r="N19" s="20">
        <v>7000</v>
      </c>
      <c r="O19" s="20"/>
      <c r="P19" s="20"/>
      <c r="Q19" s="20">
        <v>600</v>
      </c>
      <c r="R19" s="20"/>
      <c r="S19" s="20">
        <v>800</v>
      </c>
      <c r="T19" s="20">
        <v>600</v>
      </c>
      <c r="U19" s="20"/>
      <c r="V19" s="20"/>
      <c r="W19" s="20"/>
      <c r="X19" s="20"/>
      <c r="Y19" s="20">
        <v>600</v>
      </c>
    </row>
    <row r="20" spans="1:25">
      <c r="A20" t="s">
        <v>85</v>
      </c>
      <c r="B20" t="s">
        <v>250</v>
      </c>
      <c r="C20" t="s">
        <v>32</v>
      </c>
      <c r="D20">
        <v>32</v>
      </c>
      <c r="E20">
        <v>49.5</v>
      </c>
      <c r="L20">
        <v>0.5</v>
      </c>
      <c r="Q20">
        <v>400</v>
      </c>
      <c r="T20">
        <v>300</v>
      </c>
      <c r="Y20">
        <v>300</v>
      </c>
    </row>
    <row r="21" spans="1:25">
      <c r="A21" t="s">
        <v>76</v>
      </c>
      <c r="B21" t="s">
        <v>250</v>
      </c>
      <c r="C21" t="s">
        <v>32</v>
      </c>
      <c r="D21">
        <v>31.5</v>
      </c>
      <c r="E21">
        <v>25</v>
      </c>
      <c r="L21">
        <v>4</v>
      </c>
      <c r="Q21">
        <v>600</v>
      </c>
      <c r="T21">
        <v>300</v>
      </c>
      <c r="Y21">
        <v>600</v>
      </c>
    </row>
    <row r="22" spans="1:25">
      <c r="A22" t="s">
        <v>62</v>
      </c>
      <c r="B22" t="s">
        <v>250</v>
      </c>
      <c r="C22" t="s">
        <v>32</v>
      </c>
      <c r="D22">
        <v>31.1</v>
      </c>
      <c r="E22">
        <v>5.75</v>
      </c>
      <c r="L22">
        <v>0.3</v>
      </c>
      <c r="Q22">
        <v>400</v>
      </c>
      <c r="T22">
        <v>300</v>
      </c>
      <c r="Y22">
        <v>220</v>
      </c>
    </row>
    <row r="23" spans="1:25">
      <c r="A23" t="s">
        <v>86</v>
      </c>
      <c r="B23" t="s">
        <v>250</v>
      </c>
      <c r="C23" t="s">
        <v>32</v>
      </c>
      <c r="D23">
        <v>28</v>
      </c>
      <c r="E23">
        <v>26.5</v>
      </c>
      <c r="L23">
        <v>0.5</v>
      </c>
      <c r="Q23">
        <v>900</v>
      </c>
      <c r="T23">
        <v>500</v>
      </c>
      <c r="Y23">
        <v>500</v>
      </c>
    </row>
    <row r="24" spans="1:25">
      <c r="A24" t="s">
        <v>67</v>
      </c>
      <c r="B24" t="s">
        <v>250</v>
      </c>
      <c r="C24" t="s">
        <v>32</v>
      </c>
      <c r="D24">
        <v>26.5</v>
      </c>
      <c r="E24">
        <v>28</v>
      </c>
      <c r="L24">
        <v>0.5</v>
      </c>
      <c r="N24">
        <v>1500</v>
      </c>
      <c r="Q24">
        <v>1000</v>
      </c>
      <c r="T24">
        <v>300</v>
      </c>
      <c r="Y24">
        <v>600</v>
      </c>
    </row>
    <row r="25" spans="1:25">
      <c r="A25" t="s">
        <v>96</v>
      </c>
      <c r="B25" t="s">
        <v>250</v>
      </c>
      <c r="C25" t="s">
        <v>32</v>
      </c>
      <c r="D25">
        <v>20.7</v>
      </c>
      <c r="E25">
        <v>35.5</v>
      </c>
      <c r="L25">
        <v>0.4</v>
      </c>
      <c r="Q25">
        <v>200</v>
      </c>
      <c r="T25">
        <v>300</v>
      </c>
      <c r="Y25">
        <v>300</v>
      </c>
    </row>
    <row r="26" spans="1:25">
      <c r="A26" t="s">
        <v>89</v>
      </c>
      <c r="B26" t="s">
        <v>250</v>
      </c>
      <c r="C26" t="s">
        <v>32</v>
      </c>
      <c r="D26">
        <v>19.5</v>
      </c>
      <c r="E26">
        <v>32.5</v>
      </c>
      <c r="L26">
        <v>0.5</v>
      </c>
      <c r="N26">
        <v>29000</v>
      </c>
      <c r="Q26">
        <v>700.00000000000011</v>
      </c>
      <c r="T26">
        <v>300</v>
      </c>
      <c r="Y26">
        <v>300</v>
      </c>
    </row>
    <row r="27" spans="1:25">
      <c r="A27" t="s">
        <v>91</v>
      </c>
      <c r="B27" t="s">
        <v>250</v>
      </c>
      <c r="C27" t="s">
        <v>32</v>
      </c>
      <c r="D27">
        <v>19.5</v>
      </c>
      <c r="E27">
        <v>26</v>
      </c>
      <c r="L27">
        <v>0.3</v>
      </c>
      <c r="N27">
        <v>69500</v>
      </c>
      <c r="Q27">
        <v>800</v>
      </c>
      <c r="T27">
        <v>300</v>
      </c>
      <c r="Y27">
        <v>400</v>
      </c>
    </row>
    <row r="28" spans="1:25">
      <c r="A28" t="s">
        <v>73</v>
      </c>
      <c r="B28" t="s">
        <v>250</v>
      </c>
      <c r="C28" t="s">
        <v>32</v>
      </c>
      <c r="D28">
        <v>17</v>
      </c>
      <c r="E28">
        <v>32</v>
      </c>
      <c r="L28">
        <v>0.3</v>
      </c>
      <c r="Q28">
        <v>200</v>
      </c>
      <c r="T28">
        <v>300</v>
      </c>
      <c r="Y28">
        <v>400</v>
      </c>
    </row>
    <row r="29" spans="1:25">
      <c r="A29" t="s">
        <v>81</v>
      </c>
      <c r="B29" t="s">
        <v>250</v>
      </c>
      <c r="C29" t="s">
        <v>32</v>
      </c>
      <c r="D29">
        <v>13.5</v>
      </c>
      <c r="E29">
        <v>39</v>
      </c>
      <c r="L29">
        <v>0.5</v>
      </c>
      <c r="Q29">
        <v>700.00000000000011</v>
      </c>
      <c r="T29">
        <v>500</v>
      </c>
      <c r="Y29">
        <v>400</v>
      </c>
    </row>
    <row r="30" spans="1:25">
      <c r="A30" t="s">
        <v>88</v>
      </c>
      <c r="B30" t="s">
        <v>250</v>
      </c>
      <c r="C30" t="s">
        <v>32</v>
      </c>
      <c r="D30">
        <v>13.3</v>
      </c>
      <c r="E30">
        <v>18.8</v>
      </c>
      <c r="L30">
        <v>0.7</v>
      </c>
      <c r="N30">
        <v>174000</v>
      </c>
      <c r="Q30">
        <v>500</v>
      </c>
      <c r="T30">
        <v>300</v>
      </c>
      <c r="Y30">
        <v>200</v>
      </c>
    </row>
    <row r="31" spans="1:25">
      <c r="A31" t="s">
        <v>66</v>
      </c>
      <c r="B31" t="s">
        <v>250</v>
      </c>
      <c r="C31" t="s">
        <v>32</v>
      </c>
      <c r="D31">
        <v>12.3</v>
      </c>
      <c r="E31">
        <v>19.7</v>
      </c>
      <c r="L31">
        <v>0.3</v>
      </c>
      <c r="Q31">
        <v>450</v>
      </c>
      <c r="T31">
        <v>800</v>
      </c>
      <c r="Y31">
        <v>500</v>
      </c>
    </row>
    <row r="32" spans="1:25">
      <c r="A32" t="s">
        <v>63</v>
      </c>
      <c r="B32" t="s">
        <v>250</v>
      </c>
      <c r="C32" t="s">
        <v>32</v>
      </c>
      <c r="D32">
        <v>11.3</v>
      </c>
      <c r="E32">
        <v>54.3</v>
      </c>
      <c r="L32">
        <v>0.3</v>
      </c>
      <c r="Q32">
        <v>550</v>
      </c>
      <c r="T32">
        <v>200</v>
      </c>
      <c r="Y32">
        <v>220</v>
      </c>
    </row>
    <row r="33" spans="1:25">
      <c r="A33" t="s">
        <v>87</v>
      </c>
      <c r="B33" t="s">
        <v>250</v>
      </c>
      <c r="C33" t="s">
        <v>32</v>
      </c>
      <c r="D33">
        <v>10.4</v>
      </c>
      <c r="E33">
        <v>42.5</v>
      </c>
      <c r="L33">
        <v>0.4</v>
      </c>
      <c r="N33">
        <v>2.5</v>
      </c>
      <c r="O33">
        <f t="shared" ref="O33" si="1">N33*10000</f>
        <v>25000</v>
      </c>
      <c r="Q33">
        <v>300</v>
      </c>
      <c r="T33">
        <v>300</v>
      </c>
      <c r="Y33">
        <v>200</v>
      </c>
    </row>
    <row r="34" spans="1:25">
      <c r="A34" t="s">
        <v>94</v>
      </c>
      <c r="B34" t="s">
        <v>250</v>
      </c>
      <c r="C34" t="s">
        <v>32</v>
      </c>
      <c r="D34">
        <v>10.199999999999999</v>
      </c>
      <c r="E34">
        <v>45</v>
      </c>
      <c r="L34">
        <v>0.7</v>
      </c>
      <c r="Q34">
        <v>600</v>
      </c>
      <c r="T34">
        <v>300</v>
      </c>
      <c r="Y34">
        <v>400</v>
      </c>
    </row>
    <row r="35" spans="1:25">
      <c r="A35" t="s">
        <v>84</v>
      </c>
      <c r="B35" t="s">
        <v>250</v>
      </c>
      <c r="C35" t="s">
        <v>32</v>
      </c>
      <c r="D35">
        <v>9.4</v>
      </c>
      <c r="E35">
        <v>42</v>
      </c>
      <c r="L35">
        <v>0.7</v>
      </c>
      <c r="Q35">
        <v>800</v>
      </c>
      <c r="T35">
        <v>500</v>
      </c>
      <c r="Y35">
        <v>400</v>
      </c>
    </row>
    <row r="36" spans="1:25">
      <c r="A36" t="s">
        <v>72</v>
      </c>
      <c r="B36" t="s">
        <v>250</v>
      </c>
      <c r="C36" t="s">
        <v>32</v>
      </c>
      <c r="D36">
        <v>5.0999999999999996</v>
      </c>
      <c r="E36">
        <v>25</v>
      </c>
      <c r="L36">
        <v>0.3</v>
      </c>
      <c r="Q36">
        <v>300</v>
      </c>
      <c r="T36">
        <v>300</v>
      </c>
      <c r="Y36">
        <v>300</v>
      </c>
    </row>
    <row r="37" spans="1:25">
      <c r="A37" t="s">
        <v>104</v>
      </c>
      <c r="B37" t="s">
        <v>250</v>
      </c>
      <c r="C37" t="s">
        <v>32</v>
      </c>
      <c r="D37">
        <v>5.0999999999999996</v>
      </c>
      <c r="E37">
        <v>25</v>
      </c>
      <c r="L37">
        <v>0.3</v>
      </c>
      <c r="Q37">
        <v>300</v>
      </c>
      <c r="T37">
        <v>300</v>
      </c>
      <c r="Y37">
        <v>300</v>
      </c>
    </row>
    <row r="38" spans="1:25">
      <c r="A38" t="s">
        <v>65</v>
      </c>
      <c r="B38" t="s">
        <v>250</v>
      </c>
      <c r="D38">
        <v>2.82</v>
      </c>
      <c r="E38">
        <v>2.3199999999999998</v>
      </c>
      <c r="L38">
        <v>0.3</v>
      </c>
      <c r="Q38">
        <v>200</v>
      </c>
      <c r="T38">
        <v>400</v>
      </c>
      <c r="Y38">
        <v>300</v>
      </c>
    </row>
    <row r="39" spans="1:25">
      <c r="A39" t="s">
        <v>64</v>
      </c>
      <c r="B39" t="s">
        <v>250</v>
      </c>
      <c r="D39">
        <v>2.48</v>
      </c>
      <c r="E39">
        <v>50.2</v>
      </c>
      <c r="L39">
        <v>0.2</v>
      </c>
      <c r="Q39">
        <v>500</v>
      </c>
      <c r="T39">
        <v>200</v>
      </c>
      <c r="Y39">
        <v>400</v>
      </c>
    </row>
    <row r="40" spans="1:25">
      <c r="A40" t="s">
        <v>105</v>
      </c>
      <c r="B40" t="s">
        <v>250</v>
      </c>
      <c r="D40">
        <v>2</v>
      </c>
      <c r="E40">
        <v>10.5</v>
      </c>
      <c r="L40">
        <v>0.9</v>
      </c>
      <c r="N40">
        <v>46</v>
      </c>
      <c r="Q40">
        <v>20</v>
      </c>
      <c r="T40">
        <v>300</v>
      </c>
      <c r="Y40">
        <v>100</v>
      </c>
    </row>
    <row r="41" spans="1:25">
      <c r="A41" t="s">
        <v>98</v>
      </c>
      <c r="B41" t="s">
        <v>250</v>
      </c>
      <c r="D41">
        <v>1.3</v>
      </c>
      <c r="E41">
        <v>34</v>
      </c>
      <c r="L41">
        <v>0.6</v>
      </c>
      <c r="N41">
        <v>24</v>
      </c>
      <c r="Q41">
        <v>80</v>
      </c>
      <c r="T41">
        <v>300</v>
      </c>
      <c r="Y41">
        <v>100</v>
      </c>
    </row>
    <row r="42" spans="1:25">
      <c r="A42" s="13" t="s">
        <v>80</v>
      </c>
      <c r="B42" t="s">
        <v>250</v>
      </c>
      <c r="D42">
        <v>1.2</v>
      </c>
      <c r="E42">
        <v>54</v>
      </c>
      <c r="F42">
        <v>3</v>
      </c>
      <c r="G42">
        <v>0.15</v>
      </c>
      <c r="I42">
        <v>0.25</v>
      </c>
      <c r="J42">
        <v>7</v>
      </c>
      <c r="L42">
        <v>0.8</v>
      </c>
      <c r="Q42">
        <v>200</v>
      </c>
      <c r="S42">
        <v>600</v>
      </c>
      <c r="T42">
        <v>60</v>
      </c>
      <c r="Y42">
        <v>100</v>
      </c>
    </row>
    <row r="43" spans="1:25">
      <c r="A43" t="s">
        <v>78</v>
      </c>
      <c r="B43" t="s">
        <v>250</v>
      </c>
      <c r="D43">
        <v>1.1000000000000001</v>
      </c>
      <c r="E43">
        <v>49.5</v>
      </c>
      <c r="L43">
        <v>0.5</v>
      </c>
      <c r="Q43">
        <v>1000</v>
      </c>
      <c r="T43">
        <v>300</v>
      </c>
      <c r="Y43">
        <v>400</v>
      </c>
    </row>
    <row r="44" spans="1:25">
      <c r="A44" s="13" t="s">
        <v>74</v>
      </c>
      <c r="B44" t="s">
        <v>250</v>
      </c>
      <c r="D44">
        <v>1</v>
      </c>
      <c r="E44">
        <v>16</v>
      </c>
      <c r="F44">
        <v>9</v>
      </c>
      <c r="G44">
        <v>0.9</v>
      </c>
      <c r="I44">
        <v>5.5</v>
      </c>
      <c r="J44">
        <v>7</v>
      </c>
      <c r="L44">
        <v>0.4</v>
      </c>
      <c r="N44">
        <v>25</v>
      </c>
      <c r="Q44">
        <v>20</v>
      </c>
      <c r="T44">
        <v>60</v>
      </c>
      <c r="W44">
        <v>7000</v>
      </c>
      <c r="Y44">
        <v>20</v>
      </c>
    </row>
    <row r="45" spans="1:25">
      <c r="A45" t="s">
        <v>83</v>
      </c>
      <c r="B45" t="s">
        <v>250</v>
      </c>
      <c r="D45">
        <v>0.7</v>
      </c>
      <c r="E45">
        <v>54</v>
      </c>
      <c r="L45">
        <v>0.5</v>
      </c>
      <c r="Q45">
        <v>800</v>
      </c>
      <c r="T45">
        <v>300</v>
      </c>
      <c r="Y45">
        <v>300</v>
      </c>
    </row>
    <row r="46" spans="1:25">
      <c r="A46" t="s">
        <v>75</v>
      </c>
      <c r="B46" t="s">
        <v>250</v>
      </c>
      <c r="D46">
        <v>0.5</v>
      </c>
      <c r="E46">
        <v>6.5</v>
      </c>
      <c r="L46">
        <v>0.5</v>
      </c>
      <c r="N46">
        <v>0.95</v>
      </c>
      <c r="Q46">
        <v>10</v>
      </c>
      <c r="T46">
        <v>10</v>
      </c>
      <c r="Y46">
        <v>400</v>
      </c>
    </row>
    <row r="47" spans="1:25">
      <c r="A47" t="s">
        <v>90</v>
      </c>
      <c r="B47" t="s">
        <v>250</v>
      </c>
      <c r="D47">
        <v>0.5</v>
      </c>
      <c r="E47">
        <v>35</v>
      </c>
      <c r="L47">
        <v>0.6</v>
      </c>
      <c r="N47">
        <v>17.7</v>
      </c>
      <c r="Q47">
        <v>400</v>
      </c>
      <c r="T47">
        <v>500</v>
      </c>
      <c r="Y47">
        <v>100</v>
      </c>
    </row>
    <row r="48" spans="1:25">
      <c r="A48" t="s">
        <v>92</v>
      </c>
      <c r="B48" t="s">
        <v>250</v>
      </c>
      <c r="D48">
        <v>0.4</v>
      </c>
      <c r="E48">
        <v>26.5</v>
      </c>
      <c r="L48">
        <v>0.3</v>
      </c>
      <c r="N48">
        <v>30.5</v>
      </c>
      <c r="Q48">
        <v>50</v>
      </c>
      <c r="T48">
        <v>300</v>
      </c>
      <c r="Y48">
        <v>500</v>
      </c>
    </row>
    <row r="49" spans="1:25">
      <c r="A49" t="s">
        <v>93</v>
      </c>
      <c r="B49" t="s">
        <v>250</v>
      </c>
      <c r="D49">
        <v>0.4</v>
      </c>
      <c r="E49">
        <v>12.8</v>
      </c>
      <c r="L49">
        <v>0.3</v>
      </c>
      <c r="N49">
        <v>46</v>
      </c>
      <c r="Q49">
        <v>50</v>
      </c>
      <c r="T49">
        <v>300</v>
      </c>
      <c r="Y49">
        <v>700.00000000000011</v>
      </c>
    </row>
    <row r="50" spans="1:25">
      <c r="A50" t="s">
        <v>103</v>
      </c>
      <c r="B50" t="s">
        <v>250</v>
      </c>
      <c r="D50">
        <v>0.3</v>
      </c>
      <c r="E50">
        <v>1.2</v>
      </c>
      <c r="L50">
        <v>0.2</v>
      </c>
      <c r="N50">
        <v>54</v>
      </c>
      <c r="Q50">
        <v>200</v>
      </c>
      <c r="T50">
        <v>300</v>
      </c>
      <c r="Y50">
        <v>400</v>
      </c>
    </row>
    <row r="51" spans="1:25">
      <c r="A51" t="s">
        <v>97</v>
      </c>
      <c r="B51" t="s">
        <v>250</v>
      </c>
      <c r="D51">
        <v>0.2</v>
      </c>
      <c r="E51">
        <v>27</v>
      </c>
      <c r="L51">
        <v>0.5</v>
      </c>
      <c r="N51">
        <v>30.8</v>
      </c>
      <c r="Q51">
        <v>20</v>
      </c>
      <c r="T51">
        <v>300</v>
      </c>
      <c r="Y51">
        <v>100</v>
      </c>
    </row>
    <row r="52" spans="1:25">
      <c r="A52" t="s">
        <v>99</v>
      </c>
      <c r="B52" t="s">
        <v>250</v>
      </c>
      <c r="D52">
        <v>0.2</v>
      </c>
      <c r="E52">
        <v>23.5</v>
      </c>
      <c r="L52">
        <v>0.2</v>
      </c>
      <c r="N52">
        <v>32</v>
      </c>
      <c r="Q52">
        <v>20</v>
      </c>
      <c r="T52">
        <v>300</v>
      </c>
      <c r="Y52">
        <v>10</v>
      </c>
    </row>
    <row r="53" spans="1:25">
      <c r="A53" t="s">
        <v>100</v>
      </c>
      <c r="B53" t="s">
        <v>250</v>
      </c>
      <c r="D53">
        <v>0.2</v>
      </c>
      <c r="E53">
        <v>37</v>
      </c>
      <c r="L53">
        <v>0.2</v>
      </c>
      <c r="N53">
        <v>19</v>
      </c>
      <c r="Q53">
        <v>100</v>
      </c>
      <c r="T53">
        <v>300</v>
      </c>
      <c r="Y53">
        <v>200</v>
      </c>
    </row>
  </sheetData>
  <sortState ref="A10:Y53">
    <sortCondition descending="1" ref="D10:D53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3:R171"/>
  <sheetViews>
    <sheetView workbookViewId="0">
      <selection activeCell="I4" sqref="I4"/>
    </sheetView>
  </sheetViews>
  <sheetFormatPr defaultRowHeight="15"/>
  <sheetData>
    <row r="3" spans="1:18">
      <c r="I3" s="29">
        <f>(54.9+32)/54.9</f>
        <v>1.5828779599271403</v>
      </c>
      <c r="J3" s="29">
        <v>1.4297224709042076</v>
      </c>
      <c r="K3" s="29">
        <v>1.3992015968063871</v>
      </c>
      <c r="L3" s="29">
        <v>1.8895478131949592</v>
      </c>
      <c r="M3" s="29">
        <v>1.2046035805626598</v>
      </c>
      <c r="N3" s="29">
        <v>1.6581653640477172</v>
      </c>
      <c r="O3" s="29">
        <v>2.1391954432182274</v>
      </c>
      <c r="P3" s="29">
        <v>2.2915724895059735</v>
      </c>
    </row>
    <row r="4" spans="1:18">
      <c r="A4" t="s">
        <v>234</v>
      </c>
      <c r="B4" t="s">
        <v>3</v>
      </c>
      <c r="C4" t="s">
        <v>43</v>
      </c>
      <c r="D4" t="s">
        <v>44</v>
      </c>
      <c r="E4" t="s">
        <v>47</v>
      </c>
      <c r="F4" t="s">
        <v>48</v>
      </c>
      <c r="G4" t="s">
        <v>49</v>
      </c>
      <c r="H4" t="s">
        <v>249</v>
      </c>
      <c r="I4" t="s">
        <v>280</v>
      </c>
      <c r="J4" t="s">
        <v>265</v>
      </c>
      <c r="K4" t="s">
        <v>268</v>
      </c>
      <c r="L4" t="s">
        <v>267</v>
      </c>
      <c r="M4" t="s">
        <v>270</v>
      </c>
      <c r="N4" t="s">
        <v>269</v>
      </c>
      <c r="O4" t="s">
        <v>266</v>
      </c>
      <c r="P4" t="s">
        <v>273</v>
      </c>
      <c r="Q4" t="s">
        <v>274</v>
      </c>
      <c r="R4" t="s">
        <v>279</v>
      </c>
    </row>
    <row r="5" spans="1:18">
      <c r="A5">
        <v>31.1</v>
      </c>
      <c r="B5">
        <v>4</v>
      </c>
      <c r="C5">
        <v>10</v>
      </c>
      <c r="D5">
        <v>12.5</v>
      </c>
      <c r="E5">
        <v>0.09</v>
      </c>
      <c r="F5">
        <v>9</v>
      </c>
      <c r="G5">
        <v>16</v>
      </c>
      <c r="I5" s="3">
        <f>A5*I$3</f>
        <v>49.227504553734065</v>
      </c>
      <c r="J5" s="3">
        <f>B5*J$3</f>
        <v>5.7188898836168303</v>
      </c>
      <c r="K5" s="3">
        <f>C5*K$3</f>
        <v>13.992015968063871</v>
      </c>
      <c r="L5" s="3">
        <f>D5*L$3</f>
        <v>23.619347664936992</v>
      </c>
      <c r="M5" s="3">
        <f>E5*M$3</f>
        <v>0.10841432225063938</v>
      </c>
      <c r="N5" s="3">
        <f>F5*N$3</f>
        <v>14.923488276429454</v>
      </c>
      <c r="O5" s="3">
        <f>G5*O$3</f>
        <v>34.227127091491639</v>
      </c>
      <c r="P5" s="3">
        <f>H5*P$3</f>
        <v>0</v>
      </c>
      <c r="Q5" s="3"/>
      <c r="R5" s="3">
        <f>SUM(I5:P5)</f>
        <v>141.81678776052348</v>
      </c>
    </row>
    <row r="6" spans="1:18">
      <c r="A6" s="4">
        <v>45.5</v>
      </c>
      <c r="B6" s="5">
        <v>1.25</v>
      </c>
      <c r="C6">
        <v>7</v>
      </c>
      <c r="D6">
        <v>11</v>
      </c>
      <c r="E6">
        <v>0.08</v>
      </c>
      <c r="F6">
        <v>1.5</v>
      </c>
      <c r="G6">
        <v>14.5</v>
      </c>
      <c r="I6" s="3">
        <f>A6*I$3</f>
        <v>72.020947176684885</v>
      </c>
      <c r="J6" s="3">
        <f>B6*J$3</f>
        <v>1.7871530886302596</v>
      </c>
      <c r="K6" s="3">
        <f>C6*K$3</f>
        <v>9.7944111776447098</v>
      </c>
      <c r="L6" s="3">
        <f>D6*L$3</f>
        <v>20.78502594514455</v>
      </c>
      <c r="M6" s="3">
        <f>E6*M$3</f>
        <v>9.6368286445012788E-2</v>
      </c>
      <c r="N6" s="3">
        <f>F6*N$3</f>
        <v>2.487248046071576</v>
      </c>
      <c r="O6" s="3">
        <f>G6*O$3</f>
        <v>31.018333926664297</v>
      </c>
      <c r="P6">
        <f>H6*P$3</f>
        <v>0</v>
      </c>
      <c r="R6" s="3">
        <f>SUM(I6:P6)</f>
        <v>137.98948764728527</v>
      </c>
    </row>
    <row r="7" spans="1:18">
      <c r="A7" s="4">
        <v>2.1</v>
      </c>
      <c r="B7" s="4">
        <v>55</v>
      </c>
      <c r="C7">
        <v>11</v>
      </c>
      <c r="D7">
        <v>7</v>
      </c>
      <c r="F7">
        <v>1.5</v>
      </c>
      <c r="G7">
        <v>7</v>
      </c>
      <c r="I7" s="3">
        <f>A7*I$3</f>
        <v>3.3240437158469947</v>
      </c>
      <c r="J7" s="3">
        <f>B7*J$3</f>
        <v>78.63473589973141</v>
      </c>
      <c r="K7" s="3">
        <f>C7*K$3</f>
        <v>15.391217564870258</v>
      </c>
      <c r="L7" s="3">
        <f>D7*L$3</f>
        <v>13.226834692364715</v>
      </c>
      <c r="M7" s="3">
        <f>E7*M$3</f>
        <v>0</v>
      </c>
      <c r="N7" s="3">
        <f>F7*N$3</f>
        <v>2.487248046071576</v>
      </c>
      <c r="O7" s="3">
        <f>G7*O$3</f>
        <v>14.974368102527592</v>
      </c>
      <c r="P7" s="3">
        <f>H7*P$3</f>
        <v>0</v>
      </c>
      <c r="Q7" s="3"/>
      <c r="R7" s="3">
        <f>SUM(I7:P7)</f>
        <v>128.03844802141253</v>
      </c>
    </row>
    <row r="8" spans="1:18">
      <c r="A8" s="4">
        <v>57</v>
      </c>
      <c r="B8">
        <v>3</v>
      </c>
      <c r="C8">
        <v>11</v>
      </c>
      <c r="D8">
        <v>0.9</v>
      </c>
      <c r="E8">
        <v>0.03</v>
      </c>
      <c r="F8">
        <v>0.75</v>
      </c>
      <c r="G8">
        <v>5</v>
      </c>
      <c r="I8" s="3">
        <f>A8*I$3</f>
        <v>90.224043715847003</v>
      </c>
      <c r="J8" s="3">
        <f>B8*J$3</f>
        <v>4.2891674127126223</v>
      </c>
      <c r="K8" s="3">
        <f>C8*K$3</f>
        <v>15.391217564870258</v>
      </c>
      <c r="L8" s="3">
        <f>D8*L$3</f>
        <v>1.7005930318754634</v>
      </c>
      <c r="M8" s="3">
        <f>E8*M$3</f>
        <v>3.613810741687979E-2</v>
      </c>
      <c r="N8" s="3">
        <f>F8*N$3</f>
        <v>1.243624023035788</v>
      </c>
      <c r="O8" s="3">
        <f>G8*O$3</f>
        <v>10.695977216091137</v>
      </c>
      <c r="P8">
        <f>H8*P$3</f>
        <v>0</v>
      </c>
      <c r="R8" s="3">
        <f>SUM(I8:P8)</f>
        <v>123.58076107184914</v>
      </c>
    </row>
    <row r="9" spans="1:18">
      <c r="A9">
        <v>45</v>
      </c>
      <c r="B9">
        <v>1.7</v>
      </c>
      <c r="C9">
        <v>11</v>
      </c>
      <c r="D9">
        <v>1.5</v>
      </c>
      <c r="F9">
        <v>7</v>
      </c>
      <c r="G9">
        <v>8</v>
      </c>
      <c r="I9" s="3">
        <f>A9*I$3</f>
        <v>71.229508196721312</v>
      </c>
      <c r="J9" s="3">
        <f>B9*J$3</f>
        <v>2.4305282005371529</v>
      </c>
      <c r="K9" s="3">
        <f>C9*K$3</f>
        <v>15.391217564870258</v>
      </c>
      <c r="L9" s="3">
        <f>D9*L$3</f>
        <v>2.8343217197924391</v>
      </c>
      <c r="M9" s="3">
        <f>E9*M$3</f>
        <v>0</v>
      </c>
      <c r="N9" s="3">
        <f>F9*N$3</f>
        <v>11.607157548334021</v>
      </c>
      <c r="O9" s="3">
        <f>G9*O$3</f>
        <v>17.113563545745819</v>
      </c>
      <c r="P9" s="3">
        <f>H9*P$3</f>
        <v>0</v>
      </c>
      <c r="Q9" s="3"/>
      <c r="R9" s="3">
        <f>SUM(I9:P9)</f>
        <v>120.606296776001</v>
      </c>
    </row>
    <row r="10" spans="1:18">
      <c r="A10" s="13">
        <v>56</v>
      </c>
      <c r="B10" s="14">
        <v>7</v>
      </c>
      <c r="C10" s="13">
        <v>3</v>
      </c>
      <c r="D10" s="13">
        <v>0.75</v>
      </c>
      <c r="E10" s="13"/>
      <c r="F10" s="13">
        <v>0.75</v>
      </c>
      <c r="G10" s="13">
        <v>7</v>
      </c>
      <c r="H10" s="13"/>
      <c r="I10" s="3">
        <f>A10*I$3</f>
        <v>88.641165755919857</v>
      </c>
      <c r="J10" s="3">
        <f>B10*J$3</f>
        <v>10.008057296329453</v>
      </c>
      <c r="K10" s="3">
        <f>C10*K$3</f>
        <v>4.1976047904191613</v>
      </c>
      <c r="L10" s="3">
        <f>D10*L$3</f>
        <v>1.4171608598962195</v>
      </c>
      <c r="M10" s="3">
        <f>E10*M$3</f>
        <v>0</v>
      </c>
      <c r="N10" s="3">
        <f>F10*N$3</f>
        <v>1.243624023035788</v>
      </c>
      <c r="O10" s="3">
        <f>G10*O$3</f>
        <v>14.974368102527592</v>
      </c>
      <c r="P10" s="3">
        <f>H10*P$3</f>
        <v>0</v>
      </c>
      <c r="Q10" s="3"/>
      <c r="R10" s="3">
        <f>SUM(I10:P10)</f>
        <v>120.48198082812807</v>
      </c>
    </row>
    <row r="11" spans="1:18">
      <c r="A11" s="4">
        <v>58.5</v>
      </c>
      <c r="B11">
        <v>1.5</v>
      </c>
      <c r="C11">
        <v>10</v>
      </c>
      <c r="D11">
        <v>0.5</v>
      </c>
      <c r="E11">
        <v>0.03</v>
      </c>
      <c r="F11">
        <v>0.5</v>
      </c>
      <c r="G11">
        <v>3</v>
      </c>
      <c r="I11" s="3">
        <f>A11*I$3</f>
        <v>92.598360655737707</v>
      </c>
      <c r="J11" s="3">
        <f>B11*J$3</f>
        <v>2.1445837063563111</v>
      </c>
      <c r="K11" s="3">
        <f>C11*K$3</f>
        <v>13.992015968063871</v>
      </c>
      <c r="L11" s="3">
        <f>D11*L$3</f>
        <v>0.94477390659747962</v>
      </c>
      <c r="M11" s="3">
        <f>E11*M$3</f>
        <v>3.613810741687979E-2</v>
      </c>
      <c r="N11" s="3">
        <f>F11*N$3</f>
        <v>0.8290826820238586</v>
      </c>
      <c r="O11" s="3">
        <f>G11*O$3</f>
        <v>6.4175863296546822</v>
      </c>
      <c r="P11" s="3">
        <f>H11*P$3</f>
        <v>0</v>
      </c>
      <c r="Q11" s="3"/>
      <c r="R11" s="3">
        <f>SUM(I11:P11)</f>
        <v>116.96254135585077</v>
      </c>
    </row>
    <row r="12" spans="1:18">
      <c r="A12" s="20">
        <v>34</v>
      </c>
      <c r="B12" s="20">
        <v>24</v>
      </c>
      <c r="C12" s="20">
        <v>5</v>
      </c>
      <c r="D12" s="20">
        <v>0.3</v>
      </c>
      <c r="E12" s="20">
        <v>0.08</v>
      </c>
      <c r="F12" s="20">
        <v>0.7</v>
      </c>
      <c r="G12" s="20">
        <v>9</v>
      </c>
      <c r="H12" s="20">
        <v>0.15</v>
      </c>
      <c r="I12" s="3">
        <f>A12*I$3</f>
        <v>53.817850637522767</v>
      </c>
      <c r="J12" s="3">
        <f>B12*J$3</f>
        <v>34.313339301700978</v>
      </c>
      <c r="K12" s="3">
        <f>C12*K$3</f>
        <v>6.9960079840319356</v>
      </c>
      <c r="L12" s="3">
        <f>D12*L$3</f>
        <v>0.56686434395848773</v>
      </c>
      <c r="M12" s="3">
        <f>E12*M$3</f>
        <v>9.6368286445012788E-2</v>
      </c>
      <c r="N12" s="3">
        <f>F12*N$3</f>
        <v>1.1607157548334019</v>
      </c>
      <c r="O12" s="3">
        <f>G12*O$3</f>
        <v>19.252758988964047</v>
      </c>
      <c r="P12" s="3">
        <f>H12*P$3</f>
        <v>0.34373587342589601</v>
      </c>
      <c r="Q12" s="3"/>
      <c r="R12" s="3">
        <f>SUM(I12:P12)</f>
        <v>116.54764117088253</v>
      </c>
    </row>
    <row r="13" spans="1:18">
      <c r="A13" s="4">
        <v>55.4</v>
      </c>
      <c r="B13">
        <v>0.75</v>
      </c>
      <c r="C13">
        <v>10</v>
      </c>
      <c r="D13">
        <v>1.6</v>
      </c>
      <c r="E13">
        <v>0.06</v>
      </c>
      <c r="F13">
        <v>1.2</v>
      </c>
      <c r="G13">
        <v>3.5</v>
      </c>
      <c r="I13" s="3">
        <f>A13*I$3</f>
        <v>87.691438979963564</v>
      </c>
      <c r="J13" s="3">
        <f>B13*J$3</f>
        <v>1.0722918531781556</v>
      </c>
      <c r="K13" s="3">
        <f>C13*K$3</f>
        <v>13.992015968063871</v>
      </c>
      <c r="L13" s="3">
        <f>D13*L$3</f>
        <v>3.0232765011119351</v>
      </c>
      <c r="M13" s="3">
        <f>E13*M$3</f>
        <v>7.2276214833759581E-2</v>
      </c>
      <c r="N13" s="3">
        <f>F13*N$3</f>
        <v>1.9897984368572605</v>
      </c>
      <c r="O13" s="3">
        <f>G13*O$3</f>
        <v>7.4871840512637959</v>
      </c>
      <c r="P13">
        <f>H13*P$3</f>
        <v>0</v>
      </c>
      <c r="R13" s="3">
        <f>SUM(I13:P13)</f>
        <v>115.32828200527234</v>
      </c>
    </row>
    <row r="14" spans="1:18">
      <c r="A14" s="34">
        <v>35</v>
      </c>
      <c r="B14" s="34">
        <v>21</v>
      </c>
      <c r="C14" s="34">
        <v>6</v>
      </c>
      <c r="D14" s="34">
        <v>0.05</v>
      </c>
      <c r="E14" s="34">
        <v>0.09</v>
      </c>
      <c r="F14" s="34">
        <v>1.25</v>
      </c>
      <c r="G14" s="34">
        <v>7</v>
      </c>
      <c r="H14" s="20">
        <v>0.3</v>
      </c>
      <c r="I14" s="3">
        <f>A14*I$3</f>
        <v>55.400728597449913</v>
      </c>
      <c r="J14" s="3">
        <f>B14*J$3</f>
        <v>30.024171888988359</v>
      </c>
      <c r="K14" s="3">
        <f>C14*K$3</f>
        <v>8.3952095808383227</v>
      </c>
      <c r="L14" s="3">
        <f>D14*L$3</f>
        <v>9.4477390659747973E-2</v>
      </c>
      <c r="M14" s="3">
        <f>E14*M$3</f>
        <v>0.10841432225063938</v>
      </c>
      <c r="N14" s="3">
        <f>F14*N$3</f>
        <v>2.0727067050596464</v>
      </c>
      <c r="O14" s="3">
        <f>G14*O$3</f>
        <v>14.974368102527592</v>
      </c>
      <c r="P14" s="3">
        <f>H14*P$3</f>
        <v>0.68747174685179202</v>
      </c>
      <c r="Q14" s="3"/>
      <c r="R14" s="3">
        <f>SUM(I14:P14)</f>
        <v>111.75754833462602</v>
      </c>
    </row>
    <row r="15" spans="1:18">
      <c r="A15" s="20">
        <v>45</v>
      </c>
      <c r="B15" s="20">
        <v>7.1</v>
      </c>
      <c r="C15" s="20">
        <v>7</v>
      </c>
      <c r="D15" s="20">
        <v>1</v>
      </c>
      <c r="E15" s="20"/>
      <c r="F15" s="20">
        <v>2.5</v>
      </c>
      <c r="G15" s="20">
        <v>5</v>
      </c>
      <c r="H15" s="20"/>
      <c r="I15" s="3">
        <f>A15*I$3</f>
        <v>71.229508196721312</v>
      </c>
      <c r="J15" s="3">
        <f>B15*J$3</f>
        <v>10.151029543419874</v>
      </c>
      <c r="K15" s="3">
        <f>C15*K$3</f>
        <v>9.7944111776447098</v>
      </c>
      <c r="L15" s="3">
        <f>D15*L$3</f>
        <v>1.8895478131949592</v>
      </c>
      <c r="M15" s="3">
        <f>E15*M$3</f>
        <v>0</v>
      </c>
      <c r="N15" s="3">
        <f>F15*N$3</f>
        <v>4.1454134101192928</v>
      </c>
      <c r="O15" s="3">
        <f>G15*O$3</f>
        <v>10.695977216091137</v>
      </c>
      <c r="P15" s="3">
        <f>H15*P$3</f>
        <v>0</v>
      </c>
      <c r="Q15" s="3"/>
      <c r="R15" s="3">
        <f>SUM(I15:P15)</f>
        <v>107.90588735719129</v>
      </c>
    </row>
    <row r="16" spans="1:18">
      <c r="A16" s="15">
        <v>57</v>
      </c>
      <c r="B16" s="1">
        <v>0.2</v>
      </c>
      <c r="C16">
        <v>7</v>
      </c>
      <c r="D16">
        <v>2.5</v>
      </c>
      <c r="F16">
        <v>0.5</v>
      </c>
      <c r="G16">
        <v>0.7</v>
      </c>
      <c r="I16" s="3">
        <f>A16*I$3</f>
        <v>90.224043715847003</v>
      </c>
      <c r="J16" s="3">
        <f>B16*J$3</f>
        <v>0.2859444941808415</v>
      </c>
      <c r="K16" s="3">
        <f>C16*K$3</f>
        <v>9.7944111776447098</v>
      </c>
      <c r="L16" s="3">
        <f>D16*L$3</f>
        <v>4.7238695329873979</v>
      </c>
      <c r="M16" s="3">
        <f>E16*M$3</f>
        <v>0</v>
      </c>
      <c r="N16" s="3">
        <f>F16*N$3</f>
        <v>0.8290826820238586</v>
      </c>
      <c r="O16" s="3">
        <f>G16*O$3</f>
        <v>1.4974368102527591</v>
      </c>
      <c r="P16" s="3">
        <f>H16*P$3</f>
        <v>0</v>
      </c>
      <c r="Q16" s="3"/>
      <c r="R16" s="3">
        <f>SUM(I16:P16)</f>
        <v>107.35478841293656</v>
      </c>
    </row>
    <row r="17" spans="1:18">
      <c r="A17" s="21">
        <v>40.299999999999997</v>
      </c>
      <c r="B17" s="20">
        <v>0.6</v>
      </c>
      <c r="C17" s="20">
        <v>7</v>
      </c>
      <c r="D17" s="20">
        <v>9</v>
      </c>
      <c r="E17" s="20"/>
      <c r="F17" s="20">
        <v>7</v>
      </c>
      <c r="G17" s="20">
        <v>2</v>
      </c>
      <c r="H17" s="20"/>
      <c r="I17" s="3">
        <f>A17*I$3</f>
        <v>63.789981785063752</v>
      </c>
      <c r="J17" s="3">
        <f>B17*J$3</f>
        <v>0.85783348254252456</v>
      </c>
      <c r="K17" s="3">
        <f>C17*K$3</f>
        <v>9.7944111776447098</v>
      </c>
      <c r="L17" s="3">
        <f>D17*L$3</f>
        <v>17.005930318754633</v>
      </c>
      <c r="M17" s="3">
        <f>E17*M$3</f>
        <v>0</v>
      </c>
      <c r="N17" s="3">
        <f>F17*N$3</f>
        <v>11.607157548334021</v>
      </c>
      <c r="O17" s="3">
        <f>G17*O$3</f>
        <v>4.2783908864364548</v>
      </c>
      <c r="P17" s="3">
        <f>H17*P$3</f>
        <v>0</v>
      </c>
      <c r="Q17" s="3"/>
      <c r="R17" s="3">
        <f>SUM(I17:P17)</f>
        <v>107.33370519877609</v>
      </c>
    </row>
    <row r="18" spans="1:18">
      <c r="A18" s="33">
        <v>56</v>
      </c>
      <c r="B18" s="32">
        <v>0.5</v>
      </c>
      <c r="C18" s="30">
        <v>8</v>
      </c>
      <c r="D18" s="30">
        <v>0.7</v>
      </c>
      <c r="E18" s="30"/>
      <c r="F18" s="30">
        <v>0.2</v>
      </c>
      <c r="G18" s="30">
        <v>1.5</v>
      </c>
      <c r="I18" s="3">
        <f>A18*I$3</f>
        <v>88.641165755919857</v>
      </c>
      <c r="J18" s="3">
        <f>B18*J$3</f>
        <v>0.71486123545210378</v>
      </c>
      <c r="K18" s="3">
        <f>C18*K$3</f>
        <v>11.193612774451097</v>
      </c>
      <c r="L18" s="3">
        <f>D18*L$3</f>
        <v>1.3226834692364713</v>
      </c>
      <c r="M18" s="3">
        <f>E18*M$3</f>
        <v>0</v>
      </c>
      <c r="N18" s="3">
        <f>F18*N$3</f>
        <v>0.33163307280954346</v>
      </c>
      <c r="O18" s="3">
        <f>G18*O$3</f>
        <v>3.2087931648273411</v>
      </c>
      <c r="P18" s="3">
        <f>H18*P$3</f>
        <v>0</v>
      </c>
      <c r="Q18" s="3"/>
      <c r="R18" s="3">
        <f>SUM(I18:P18)</f>
        <v>105.4127494726964</v>
      </c>
    </row>
    <row r="19" spans="1:18">
      <c r="A19" s="23">
        <v>58</v>
      </c>
      <c r="B19" s="24"/>
      <c r="C19" s="20">
        <v>5</v>
      </c>
      <c r="D19" s="20">
        <v>0.9</v>
      </c>
      <c r="E19" s="20"/>
      <c r="F19" s="20">
        <v>0.5</v>
      </c>
      <c r="G19" s="20">
        <v>1.5</v>
      </c>
      <c r="H19" s="20"/>
      <c r="I19" s="3">
        <f>A19*I$3</f>
        <v>91.806921675774134</v>
      </c>
      <c r="J19" s="3">
        <f>B19*J$3</f>
        <v>0</v>
      </c>
      <c r="K19" s="3">
        <f>C19*K$3</f>
        <v>6.9960079840319356</v>
      </c>
      <c r="L19" s="3">
        <f>D19*L$3</f>
        <v>1.7005930318754634</v>
      </c>
      <c r="M19" s="3">
        <f>E19*M$3</f>
        <v>0</v>
      </c>
      <c r="N19" s="3">
        <f>F19*N$3</f>
        <v>0.8290826820238586</v>
      </c>
      <c r="O19" s="3">
        <f>G19*O$3</f>
        <v>3.2087931648273411</v>
      </c>
      <c r="P19" s="3">
        <f>H19*P$3</f>
        <v>0</v>
      </c>
      <c r="Q19" s="3"/>
      <c r="R19" s="3">
        <f>SUM(I19:P19)</f>
        <v>104.54139853853272</v>
      </c>
    </row>
    <row r="20" spans="1:18">
      <c r="A20" s="34">
        <v>38</v>
      </c>
      <c r="B20" s="34">
        <v>15</v>
      </c>
      <c r="C20" s="34">
        <v>5</v>
      </c>
      <c r="D20" s="34">
        <v>1.25</v>
      </c>
      <c r="E20" s="34"/>
      <c r="F20" s="34">
        <v>1.5</v>
      </c>
      <c r="G20" s="34">
        <v>5</v>
      </c>
      <c r="H20" s="20"/>
      <c r="I20" s="3">
        <f>A20*I$3</f>
        <v>60.149362477231335</v>
      </c>
      <c r="J20" s="3">
        <f>B20*J$3</f>
        <v>21.445837063563115</v>
      </c>
      <c r="K20" s="3">
        <f>C20*K$3</f>
        <v>6.9960079840319356</v>
      </c>
      <c r="L20" s="3">
        <f>D20*L$3</f>
        <v>2.3619347664936989</v>
      </c>
      <c r="M20" s="3">
        <f>E20*M$3</f>
        <v>0</v>
      </c>
      <c r="N20" s="3">
        <f>F20*N$3</f>
        <v>2.487248046071576</v>
      </c>
      <c r="O20" s="3">
        <f>G20*O$3</f>
        <v>10.695977216091137</v>
      </c>
      <c r="P20" s="3">
        <f>H20*P$3</f>
        <v>0</v>
      </c>
      <c r="Q20" s="3"/>
      <c r="R20" s="3">
        <f>SUM(I20:P20)</f>
        <v>104.1363675534828</v>
      </c>
    </row>
    <row r="21" spans="1:18">
      <c r="A21" s="15">
        <v>50.5</v>
      </c>
      <c r="B21" s="1"/>
      <c r="C21">
        <v>7</v>
      </c>
      <c r="D21">
        <v>0.9</v>
      </c>
      <c r="F21">
        <v>0.9</v>
      </c>
      <c r="G21">
        <v>5</v>
      </c>
      <c r="I21" s="3">
        <f>A21*I$3</f>
        <v>79.935336976320585</v>
      </c>
      <c r="J21" s="3">
        <f>B21*J$3</f>
        <v>0</v>
      </c>
      <c r="K21" s="3">
        <f>C21*K$3</f>
        <v>9.7944111776447098</v>
      </c>
      <c r="L21" s="3">
        <f>D21*L$3</f>
        <v>1.7005930318754634</v>
      </c>
      <c r="M21" s="3">
        <f>E21*M$3</f>
        <v>0</v>
      </c>
      <c r="N21" s="3">
        <f>F21*N$3</f>
        <v>1.4923488276429455</v>
      </c>
      <c r="O21" s="3">
        <f>G21*O$3</f>
        <v>10.695977216091137</v>
      </c>
      <c r="P21" s="3">
        <f>H21*P$3</f>
        <v>0</v>
      </c>
      <c r="Q21" s="3"/>
      <c r="R21" s="3">
        <f>SUM(I21:P21)</f>
        <v>103.61866722957483</v>
      </c>
    </row>
    <row r="22" spans="1:18">
      <c r="A22" s="23">
        <v>58</v>
      </c>
      <c r="B22" s="24">
        <v>0.2</v>
      </c>
      <c r="C22" s="20">
        <v>5</v>
      </c>
      <c r="D22" s="20">
        <v>0.7</v>
      </c>
      <c r="E22" s="20"/>
      <c r="F22" s="20">
        <v>0.5</v>
      </c>
      <c r="G22" s="20">
        <v>0.8</v>
      </c>
      <c r="H22" s="20">
        <v>0.15</v>
      </c>
      <c r="I22" s="3">
        <f>A22*I$3</f>
        <v>91.806921675774134</v>
      </c>
      <c r="J22" s="3">
        <f>B22*J$3</f>
        <v>0.2859444941808415</v>
      </c>
      <c r="K22" s="3">
        <f>C22*K$3</f>
        <v>6.9960079840319356</v>
      </c>
      <c r="L22" s="3">
        <f>D22*L$3</f>
        <v>1.3226834692364713</v>
      </c>
      <c r="M22" s="3">
        <f>E22*M$3</f>
        <v>0</v>
      </c>
      <c r="N22" s="3">
        <f>F22*N$3</f>
        <v>0.8290826820238586</v>
      </c>
      <c r="O22" s="3">
        <f>G22*O$3</f>
        <v>1.711356354574582</v>
      </c>
      <c r="P22" s="3">
        <f>H22*P$3</f>
        <v>0.34373587342589601</v>
      </c>
      <c r="Q22" s="3"/>
      <c r="R22" s="3">
        <f>SUM(I22:P22)</f>
        <v>103.2957325332477</v>
      </c>
    </row>
    <row r="23" spans="1:18">
      <c r="A23">
        <v>52.5</v>
      </c>
      <c r="B23">
        <v>1.5</v>
      </c>
      <c r="C23">
        <v>8</v>
      </c>
      <c r="D23">
        <v>0.7</v>
      </c>
      <c r="E23" s="7"/>
      <c r="F23">
        <v>0.9</v>
      </c>
      <c r="G23">
        <v>1.5</v>
      </c>
      <c r="I23" s="3">
        <f>A23*I$3</f>
        <v>83.101092896174862</v>
      </c>
      <c r="J23" s="3">
        <f>B23*J$3</f>
        <v>2.1445837063563111</v>
      </c>
      <c r="K23" s="3">
        <f>C23*K$3</f>
        <v>11.193612774451097</v>
      </c>
      <c r="L23" s="3">
        <f>D23*L$3</f>
        <v>1.3226834692364713</v>
      </c>
      <c r="M23" s="3">
        <f>E23*M$3</f>
        <v>0</v>
      </c>
      <c r="N23" s="3">
        <f>F23*N$3</f>
        <v>1.4923488276429455</v>
      </c>
      <c r="O23" s="3">
        <f>G23*O$3</f>
        <v>3.2087931648273411</v>
      </c>
      <c r="P23" s="3">
        <f>H23*P$3</f>
        <v>0</v>
      </c>
      <c r="Q23" s="3"/>
      <c r="R23" s="3">
        <f>SUM(I23:P23)</f>
        <v>102.46311483868902</v>
      </c>
    </row>
    <row r="24" spans="1:18">
      <c r="A24" s="15">
        <v>52</v>
      </c>
      <c r="B24" s="1"/>
      <c r="C24">
        <v>5</v>
      </c>
      <c r="D24">
        <v>0.3</v>
      </c>
      <c r="F24">
        <v>0.5</v>
      </c>
      <c r="G24">
        <v>5</v>
      </c>
      <c r="I24" s="3">
        <f>A24*I$3</f>
        <v>82.309653916211289</v>
      </c>
      <c r="J24" s="3">
        <f>B24*J$3</f>
        <v>0</v>
      </c>
      <c r="K24" s="3">
        <f>C24*K$3</f>
        <v>6.9960079840319356</v>
      </c>
      <c r="L24" s="3">
        <f>D24*L$3</f>
        <v>0.56686434395848773</v>
      </c>
      <c r="M24" s="3">
        <f>E24*M$3</f>
        <v>0</v>
      </c>
      <c r="N24" s="3">
        <f>F24*N$3</f>
        <v>0.8290826820238586</v>
      </c>
      <c r="O24" s="3">
        <f>G24*O$3</f>
        <v>10.695977216091137</v>
      </c>
      <c r="P24" s="3">
        <f>H24*P$3</f>
        <v>0</v>
      </c>
      <c r="Q24" s="3"/>
      <c r="R24" s="3">
        <f>SUM(I24:P24)</f>
        <v>101.3975861423167</v>
      </c>
    </row>
    <row r="25" spans="1:18">
      <c r="A25" s="15">
        <v>55</v>
      </c>
      <c r="B25" s="1"/>
      <c r="C25">
        <v>5</v>
      </c>
      <c r="D25">
        <v>0.5</v>
      </c>
      <c r="F25">
        <v>0.5</v>
      </c>
      <c r="G25">
        <v>1.5</v>
      </c>
      <c r="I25" s="3">
        <f>A25*I$3</f>
        <v>87.058287795992712</v>
      </c>
      <c r="J25" s="3">
        <f>B25*J$3</f>
        <v>0</v>
      </c>
      <c r="K25" s="3">
        <f>C25*K$3</f>
        <v>6.9960079840319356</v>
      </c>
      <c r="L25" s="3">
        <f>D25*L$3</f>
        <v>0.94477390659747962</v>
      </c>
      <c r="M25" s="3">
        <f>E25*M$3</f>
        <v>0</v>
      </c>
      <c r="N25" s="3">
        <f>F25*N$3</f>
        <v>0.8290826820238586</v>
      </c>
      <c r="O25" s="3">
        <f>G25*O$3</f>
        <v>3.2087931648273411</v>
      </c>
      <c r="P25" s="3">
        <f>H25*P$3</f>
        <v>0</v>
      </c>
      <c r="Q25" s="3"/>
      <c r="R25" s="3">
        <f>SUM(I25:P25)</f>
        <v>99.036945533473315</v>
      </c>
    </row>
    <row r="26" spans="1:18">
      <c r="A26" s="15">
        <v>51.5</v>
      </c>
      <c r="B26" s="1">
        <v>0.45</v>
      </c>
      <c r="C26">
        <v>9</v>
      </c>
      <c r="D26">
        <v>1</v>
      </c>
      <c r="F26">
        <v>0.4</v>
      </c>
      <c r="G26">
        <v>0.8</v>
      </c>
      <c r="I26" s="3">
        <f>A26*I$3</f>
        <v>81.51821493624773</v>
      </c>
      <c r="J26" s="3">
        <f>B26*J$3</f>
        <v>0.64337511190689345</v>
      </c>
      <c r="K26" s="3">
        <f>C26*K$3</f>
        <v>12.592814371257484</v>
      </c>
      <c r="L26" s="3">
        <f>D26*L$3</f>
        <v>1.8895478131949592</v>
      </c>
      <c r="M26" s="3">
        <f>E26*M$3</f>
        <v>0</v>
      </c>
      <c r="N26" s="3">
        <f>F26*N$3</f>
        <v>0.66326614561908692</v>
      </c>
      <c r="O26" s="3">
        <f>G26*O$3</f>
        <v>1.711356354574582</v>
      </c>
      <c r="P26" s="3">
        <f>H26*P$3</f>
        <v>0</v>
      </c>
      <c r="Q26" s="3"/>
      <c r="R26" s="3">
        <f>SUM(I26:P26)</f>
        <v>99.018574732800744</v>
      </c>
    </row>
    <row r="27" spans="1:18">
      <c r="A27">
        <v>1.2</v>
      </c>
      <c r="B27">
        <v>54</v>
      </c>
      <c r="C27">
        <v>3</v>
      </c>
      <c r="D27">
        <v>0.15</v>
      </c>
      <c r="F27">
        <v>0.25</v>
      </c>
      <c r="G27">
        <v>7</v>
      </c>
      <c r="I27" s="3">
        <f>A27*I$3</f>
        <v>1.8994535519125684</v>
      </c>
      <c r="J27" s="3">
        <f>B27*J$3</f>
        <v>77.205013428827215</v>
      </c>
      <c r="K27" s="3">
        <f>C27*K$3</f>
        <v>4.1976047904191613</v>
      </c>
      <c r="L27" s="3">
        <f>D27*L$3</f>
        <v>0.28343217197924386</v>
      </c>
      <c r="M27" s="3">
        <f>E27*M$3</f>
        <v>0</v>
      </c>
      <c r="N27" s="3">
        <f>F27*N$3</f>
        <v>0.4145413410119293</v>
      </c>
      <c r="O27" s="3">
        <f>G27*O$3</f>
        <v>14.974368102527592</v>
      </c>
      <c r="P27" s="3">
        <f>H27*P$3</f>
        <v>0</v>
      </c>
      <c r="Q27" s="3"/>
      <c r="R27" s="3">
        <f>SUM(I27:P27)</f>
        <v>98.97441338667771</v>
      </c>
    </row>
    <row r="28" spans="1:18">
      <c r="A28" s="20">
        <v>55</v>
      </c>
      <c r="B28" s="20">
        <v>0.7</v>
      </c>
      <c r="C28" s="20">
        <v>3.5</v>
      </c>
      <c r="D28" s="20">
        <v>0.7</v>
      </c>
      <c r="E28" s="20">
        <v>0.03</v>
      </c>
      <c r="F28" s="20">
        <v>1.5</v>
      </c>
      <c r="G28" s="20">
        <v>0.9</v>
      </c>
      <c r="H28" s="20"/>
      <c r="I28" s="3">
        <f>A28*I$3</f>
        <v>87.058287795992712</v>
      </c>
      <c r="J28" s="3">
        <f>B28*J$3</f>
        <v>1.0008057296329453</v>
      </c>
      <c r="K28" s="3">
        <f>C28*K$3</f>
        <v>4.8972055888223549</v>
      </c>
      <c r="L28" s="3">
        <f>D28*L$3</f>
        <v>1.3226834692364713</v>
      </c>
      <c r="M28" s="3">
        <f>E28*M$3</f>
        <v>3.613810741687979E-2</v>
      </c>
      <c r="N28" s="3">
        <f>F28*N$3</f>
        <v>2.487248046071576</v>
      </c>
      <c r="O28" s="3">
        <f>G28*O$3</f>
        <v>1.9252758988964047</v>
      </c>
      <c r="P28" s="3">
        <f>H28*P$3</f>
        <v>0</v>
      </c>
      <c r="Q28" s="3"/>
      <c r="R28" s="3">
        <f>SUM(I28:P28)</f>
        <v>98.727644636069328</v>
      </c>
    </row>
    <row r="29" spans="1:18">
      <c r="A29" s="4">
        <v>30.1</v>
      </c>
      <c r="B29" s="5">
        <v>2.5</v>
      </c>
      <c r="C29">
        <v>5</v>
      </c>
      <c r="D29">
        <v>9</v>
      </c>
      <c r="F29">
        <v>12</v>
      </c>
      <c r="G29">
        <v>0.7</v>
      </c>
      <c r="I29" s="3">
        <f>A29*I$3</f>
        <v>47.644626593806926</v>
      </c>
      <c r="J29" s="3">
        <f>B29*J$3</f>
        <v>3.5743061772605191</v>
      </c>
      <c r="K29" s="3">
        <f>C29*K$3</f>
        <v>6.9960079840319356</v>
      </c>
      <c r="L29" s="3">
        <f>D29*L$3</f>
        <v>17.005930318754633</v>
      </c>
      <c r="M29" s="3">
        <f>E29*M$3</f>
        <v>0</v>
      </c>
      <c r="N29" s="3">
        <f>F29*N$3</f>
        <v>19.897984368572608</v>
      </c>
      <c r="O29" s="3">
        <f>G29*O$3</f>
        <v>1.4974368102527591</v>
      </c>
      <c r="P29" s="3">
        <f>H29*P$3</f>
        <v>0</v>
      </c>
      <c r="R29" s="3">
        <f>SUM(I29:P29)</f>
        <v>96.616292252679386</v>
      </c>
    </row>
    <row r="30" spans="1:18">
      <c r="A30" s="20">
        <v>51</v>
      </c>
      <c r="B30" s="20">
        <v>1.3</v>
      </c>
      <c r="C30" s="20">
        <v>4.5</v>
      </c>
      <c r="D30" s="20">
        <v>0.6</v>
      </c>
      <c r="E30" s="20"/>
      <c r="F30" s="20">
        <v>1.5</v>
      </c>
      <c r="G30" s="20">
        <v>0.7</v>
      </c>
      <c r="H30" s="20">
        <v>0.15</v>
      </c>
      <c r="I30" s="3">
        <f>A30*I$3</f>
        <v>80.726775956284158</v>
      </c>
      <c r="J30" s="3">
        <f>B30*J$3</f>
        <v>1.8586392121754698</v>
      </c>
      <c r="K30" s="3">
        <f>C30*K$3</f>
        <v>6.296407185628742</v>
      </c>
      <c r="L30" s="3">
        <f>D30*L$3</f>
        <v>1.1337286879169755</v>
      </c>
      <c r="M30" s="3">
        <f>E30*M$3</f>
        <v>0</v>
      </c>
      <c r="N30" s="3">
        <f>F30*N$3</f>
        <v>2.487248046071576</v>
      </c>
      <c r="O30" s="3">
        <f>G30*O$3</f>
        <v>1.4974368102527591</v>
      </c>
      <c r="P30" s="3">
        <f>H30*P$3</f>
        <v>0.34373587342589601</v>
      </c>
      <c r="Q30" s="3"/>
      <c r="R30" s="3">
        <f>SUM(I30:P30)</f>
        <v>94.343971771755577</v>
      </c>
    </row>
    <row r="31" spans="1:18">
      <c r="A31" s="4">
        <v>38</v>
      </c>
      <c r="B31" s="3">
        <v>0.6</v>
      </c>
      <c r="C31">
        <v>9</v>
      </c>
      <c r="D31">
        <v>5</v>
      </c>
      <c r="F31">
        <v>2.5</v>
      </c>
      <c r="G31">
        <v>1.5</v>
      </c>
      <c r="I31" s="3">
        <f>A31*I$3</f>
        <v>60.149362477231335</v>
      </c>
      <c r="J31" s="3">
        <f>B31*J$3</f>
        <v>0.85783348254252456</v>
      </c>
      <c r="K31" s="3">
        <f>C31*K$3</f>
        <v>12.592814371257484</v>
      </c>
      <c r="L31" s="3">
        <f>D31*L$3</f>
        <v>9.4477390659747957</v>
      </c>
      <c r="M31" s="3">
        <f>E31*M$3</f>
        <v>0</v>
      </c>
      <c r="N31" s="3">
        <f>F31*N$3</f>
        <v>4.1454134101192928</v>
      </c>
      <c r="O31" s="3">
        <f>G31*O$3</f>
        <v>3.2087931648273411</v>
      </c>
      <c r="P31" s="3">
        <f>H31*P$3</f>
        <v>0</v>
      </c>
      <c r="Q31" s="3"/>
      <c r="R31" s="3">
        <f>SUM(I31:P31)</f>
        <v>90.401955971952773</v>
      </c>
    </row>
    <row r="32" spans="1:18">
      <c r="A32" s="4">
        <v>31</v>
      </c>
      <c r="B32" s="5">
        <v>5</v>
      </c>
      <c r="C32">
        <v>7</v>
      </c>
      <c r="D32">
        <v>5</v>
      </c>
      <c r="F32">
        <v>5</v>
      </c>
      <c r="G32">
        <v>3</v>
      </c>
      <c r="I32" s="3">
        <f>A32*I$3</f>
        <v>49.069216757741351</v>
      </c>
      <c r="J32" s="3">
        <f>B32*J$3</f>
        <v>7.1486123545210383</v>
      </c>
      <c r="K32" s="3">
        <f>C32*K$3</f>
        <v>9.7944111776447098</v>
      </c>
      <c r="L32" s="3">
        <f>D32*L$3</f>
        <v>9.4477390659747957</v>
      </c>
      <c r="M32" s="3">
        <f>E32*M$3</f>
        <v>0</v>
      </c>
      <c r="N32" s="3">
        <f>F32*N$3</f>
        <v>8.2908268202385855</v>
      </c>
      <c r="O32" s="3">
        <f>G32*O$3</f>
        <v>6.4175863296546822</v>
      </c>
      <c r="P32" s="3">
        <f>H32*P$3</f>
        <v>0</v>
      </c>
      <c r="R32" s="3">
        <f>SUM(I32:P32)</f>
        <v>90.168392505775159</v>
      </c>
    </row>
    <row r="33" spans="1:18">
      <c r="A33" s="35">
        <v>9.1999999999999993</v>
      </c>
      <c r="B33" s="34">
        <v>3</v>
      </c>
      <c r="C33" s="34">
        <v>14</v>
      </c>
      <c r="D33" s="34">
        <v>12</v>
      </c>
      <c r="E33" s="34"/>
      <c r="F33" s="34">
        <v>7</v>
      </c>
      <c r="G33" s="34">
        <v>8</v>
      </c>
      <c r="H33" s="20"/>
      <c r="I33" s="3">
        <f>A33*I$3</f>
        <v>14.562477231329689</v>
      </c>
      <c r="J33" s="3">
        <f>B33*J$3</f>
        <v>4.2891674127126223</v>
      </c>
      <c r="K33" s="3">
        <f>C33*K$3</f>
        <v>19.58882235528942</v>
      </c>
      <c r="L33" s="3">
        <f>D33*L$3</f>
        <v>22.674573758339513</v>
      </c>
      <c r="M33" s="3">
        <f>E33*M$3</f>
        <v>0</v>
      </c>
      <c r="N33" s="3">
        <f>F33*N$3</f>
        <v>11.607157548334021</v>
      </c>
      <c r="O33" s="3">
        <f>G33*O$3</f>
        <v>17.113563545745819</v>
      </c>
      <c r="P33" s="3">
        <f>H33*P$3</f>
        <v>0</v>
      </c>
      <c r="Q33" s="3"/>
      <c r="R33" s="3">
        <f>SUM(I33:P33)</f>
        <v>89.835761851751087</v>
      </c>
    </row>
    <row r="34" spans="1:18">
      <c r="A34">
        <v>54.4</v>
      </c>
      <c r="B34" s="8" t="s">
        <v>242</v>
      </c>
      <c r="C34" s="10">
        <v>0.25</v>
      </c>
      <c r="D34" s="10">
        <v>0.25</v>
      </c>
      <c r="E34" s="10">
        <v>0.05</v>
      </c>
      <c r="F34" s="10">
        <v>0.1</v>
      </c>
      <c r="G34" s="10">
        <v>0.5</v>
      </c>
      <c r="H34" s="10"/>
      <c r="I34" s="3">
        <f>A34*I$3</f>
        <v>86.108561020036433</v>
      </c>
      <c r="J34" s="3"/>
      <c r="K34" s="3">
        <f>C34*K$3</f>
        <v>0.34980039920159678</v>
      </c>
      <c r="L34" s="3">
        <f>D34*L$3</f>
        <v>0.47238695329873981</v>
      </c>
      <c r="M34" s="3">
        <f>E34*M$3</f>
        <v>6.0230179028132991E-2</v>
      </c>
      <c r="N34" s="3">
        <f>F34*N$3</f>
        <v>0.16581653640477173</v>
      </c>
      <c r="O34" s="3">
        <f>G34*O$3</f>
        <v>1.0695977216091137</v>
      </c>
      <c r="P34" s="3">
        <f>H34*P$3</f>
        <v>0</v>
      </c>
      <c r="R34" s="3">
        <f>SUM(I34:P34)</f>
        <v>88.226392809578797</v>
      </c>
    </row>
    <row r="35" spans="1:18">
      <c r="A35" s="30">
        <v>53.5</v>
      </c>
      <c r="B35" s="30">
        <v>0.5</v>
      </c>
      <c r="C35" s="36"/>
      <c r="D35" s="36"/>
      <c r="E35" s="36"/>
      <c r="F35" s="36"/>
      <c r="G35" s="36"/>
      <c r="H35" s="10"/>
      <c r="I35" s="3">
        <f>A35*I$3</f>
        <v>84.683970856102007</v>
      </c>
      <c r="J35" s="3">
        <f>B35*J$3</f>
        <v>0.71486123545210378</v>
      </c>
      <c r="K35" s="3">
        <f>C35*K$3</f>
        <v>0</v>
      </c>
      <c r="L35" s="3">
        <f>D35*L$3</f>
        <v>0</v>
      </c>
      <c r="M35" s="3">
        <f>E35*M$3</f>
        <v>0</v>
      </c>
      <c r="N35" s="3">
        <f>F35*N$3</f>
        <v>0</v>
      </c>
      <c r="O35" s="3">
        <f>G35*O$3</f>
        <v>0</v>
      </c>
      <c r="P35" s="3">
        <f>H35*P$3</f>
        <v>0</v>
      </c>
      <c r="R35" s="3">
        <f>SUM(I35:P35)</f>
        <v>85.398832091554112</v>
      </c>
    </row>
    <row r="36" spans="1:18">
      <c r="A36" s="15">
        <v>50</v>
      </c>
      <c r="B36" s="1"/>
      <c r="C36">
        <v>0.9</v>
      </c>
      <c r="D36">
        <v>0.15</v>
      </c>
      <c r="F36">
        <v>0.2</v>
      </c>
      <c r="G36">
        <v>0.9</v>
      </c>
      <c r="I36" s="3">
        <f>A36*I$3</f>
        <v>79.143897996357012</v>
      </c>
      <c r="J36" s="3">
        <f>B36*J$3</f>
        <v>0</v>
      </c>
      <c r="K36" s="3">
        <f>C36*K$3</f>
        <v>1.2592814371257484</v>
      </c>
      <c r="L36" s="3">
        <f>D36*L$3</f>
        <v>0.28343217197924386</v>
      </c>
      <c r="M36" s="3">
        <f>E36*M$3</f>
        <v>0</v>
      </c>
      <c r="N36" s="3">
        <f>F36*N$3</f>
        <v>0.33163307280954346</v>
      </c>
      <c r="O36" s="3">
        <f>G36*O$3</f>
        <v>1.9252758988964047</v>
      </c>
      <c r="P36" s="3">
        <f>H36*P$3</f>
        <v>0</v>
      </c>
      <c r="Q36" s="3"/>
      <c r="R36" s="3">
        <f>SUM(I36:P36)</f>
        <v>82.943520577167945</v>
      </c>
    </row>
    <row r="37" spans="1:18">
      <c r="A37" s="15">
        <v>13.5</v>
      </c>
      <c r="B37" s="1">
        <v>0.6</v>
      </c>
      <c r="C37">
        <v>7</v>
      </c>
      <c r="D37">
        <v>11</v>
      </c>
      <c r="F37">
        <v>13</v>
      </c>
      <c r="G37">
        <v>4</v>
      </c>
      <c r="I37" s="3">
        <f>A37*I$3</f>
        <v>21.368852459016395</v>
      </c>
      <c r="J37" s="3">
        <f>B37*J$3</f>
        <v>0.85783348254252456</v>
      </c>
      <c r="K37" s="3">
        <f>C37*K$3</f>
        <v>9.7944111776447098</v>
      </c>
      <c r="L37" s="3">
        <f>D37*L$3</f>
        <v>20.78502594514455</v>
      </c>
      <c r="M37" s="3">
        <f>E37*M$3</f>
        <v>0</v>
      </c>
      <c r="N37" s="3">
        <f>F37*N$3</f>
        <v>21.556149732620323</v>
      </c>
      <c r="O37" s="3">
        <f>G37*O$3</f>
        <v>8.5567817728729096</v>
      </c>
      <c r="P37" s="3">
        <f>H37*P$3</f>
        <v>0</v>
      </c>
      <c r="Q37" s="3"/>
      <c r="R37" s="3">
        <f>SUM(I37:P37)</f>
        <v>82.919054569841421</v>
      </c>
    </row>
    <row r="38" spans="1:18">
      <c r="A38" s="15">
        <v>45</v>
      </c>
      <c r="B38" s="1"/>
      <c r="C38">
        <v>5</v>
      </c>
      <c r="D38">
        <v>0.35</v>
      </c>
      <c r="F38">
        <v>0.3</v>
      </c>
      <c r="G38">
        <v>0.9</v>
      </c>
      <c r="I38" s="3">
        <f>A38*I$3</f>
        <v>71.229508196721312</v>
      </c>
      <c r="J38" s="3">
        <f>B38*J$3</f>
        <v>0</v>
      </c>
      <c r="K38" s="3">
        <f>C38*K$3</f>
        <v>6.9960079840319356</v>
      </c>
      <c r="L38" s="3">
        <f>D38*L$3</f>
        <v>0.66134173461823564</v>
      </c>
      <c r="M38" s="3">
        <f>E38*M$3</f>
        <v>0</v>
      </c>
      <c r="N38" s="3">
        <f>F38*N$3</f>
        <v>0.49744960921431514</v>
      </c>
      <c r="O38" s="3">
        <f>G38*O$3</f>
        <v>1.9252758988964047</v>
      </c>
      <c r="P38" s="3">
        <f>H38*P$3</f>
        <v>0</v>
      </c>
      <c r="Q38" s="3"/>
      <c r="R38" s="3">
        <f>SUM(I38:P38)</f>
        <v>81.309583423482195</v>
      </c>
    </row>
    <row r="39" spans="1:18">
      <c r="A39" s="33">
        <v>0.5</v>
      </c>
      <c r="B39" s="32">
        <v>49</v>
      </c>
      <c r="C39" s="30">
        <v>4</v>
      </c>
      <c r="D39" s="30">
        <v>0.25</v>
      </c>
      <c r="E39" s="30"/>
      <c r="F39" s="30">
        <v>0.3</v>
      </c>
      <c r="G39" s="30">
        <v>1.5</v>
      </c>
      <c r="I39" s="3">
        <f>A39*I$3</f>
        <v>0.79143897996357016</v>
      </c>
      <c r="J39" s="3">
        <f>B39*J$3</f>
        <v>70.056401074306166</v>
      </c>
      <c r="K39" s="3">
        <f>C39*K$3</f>
        <v>5.5968063872255485</v>
      </c>
      <c r="L39" s="3">
        <f>D39*L$3</f>
        <v>0.47238695329873981</v>
      </c>
      <c r="M39" s="3">
        <f>E39*M$3</f>
        <v>0</v>
      </c>
      <c r="N39" s="3">
        <f>F39*N$3</f>
        <v>0.49744960921431514</v>
      </c>
      <c r="O39" s="3">
        <f>G39*O$3</f>
        <v>3.2087931648273411</v>
      </c>
      <c r="P39" s="3">
        <f>H39*P$3</f>
        <v>0</v>
      </c>
      <c r="Q39" s="3"/>
      <c r="R39" s="3">
        <f>SUM(I39:P39)</f>
        <v>80.623276168835673</v>
      </c>
    </row>
    <row r="40" spans="1:18">
      <c r="A40" s="4">
        <v>1.2</v>
      </c>
      <c r="B40" s="4">
        <v>24.6</v>
      </c>
      <c r="C40">
        <v>9</v>
      </c>
      <c r="D40">
        <v>2.5</v>
      </c>
      <c r="E40">
        <v>0.15</v>
      </c>
      <c r="F40">
        <v>0.7</v>
      </c>
      <c r="G40">
        <v>9</v>
      </c>
      <c r="I40" s="3">
        <f>A40*I$3</f>
        <v>1.8994535519125684</v>
      </c>
      <c r="J40" s="3">
        <f>B40*J$3</f>
        <v>35.17117278424351</v>
      </c>
      <c r="K40" s="3">
        <f>C40*K$3</f>
        <v>12.592814371257484</v>
      </c>
      <c r="L40" s="3">
        <f>D40*L$3</f>
        <v>4.7238695329873979</v>
      </c>
      <c r="M40" s="3">
        <f>E40*M$3</f>
        <v>0.18069053708439897</v>
      </c>
      <c r="N40" s="3">
        <f>F40*N$3</f>
        <v>1.1607157548334019</v>
      </c>
      <c r="O40" s="3">
        <f>G40*O$3</f>
        <v>19.252758988964047</v>
      </c>
      <c r="P40" s="3">
        <f>H40*P$3</f>
        <v>0</v>
      </c>
      <c r="Q40" s="3"/>
      <c r="R40" s="3">
        <f>SUM(I40:P40)</f>
        <v>74.981475521282817</v>
      </c>
    </row>
    <row r="41" spans="1:18">
      <c r="A41" s="15">
        <v>12.5</v>
      </c>
      <c r="B41" s="1">
        <v>1</v>
      </c>
      <c r="C41">
        <v>3</v>
      </c>
      <c r="D41">
        <v>8</v>
      </c>
      <c r="F41">
        <v>11</v>
      </c>
      <c r="G41">
        <v>3</v>
      </c>
      <c r="I41" s="3">
        <f>A41*I$3</f>
        <v>19.785974499089253</v>
      </c>
      <c r="J41" s="3">
        <f>B41*J$3</f>
        <v>1.4297224709042076</v>
      </c>
      <c r="K41" s="3">
        <f>C41*K$3</f>
        <v>4.1976047904191613</v>
      </c>
      <c r="L41" s="3">
        <f>D41*L$3</f>
        <v>15.116382505559674</v>
      </c>
      <c r="M41" s="3">
        <f>E41*M$3</f>
        <v>0</v>
      </c>
      <c r="N41" s="3">
        <f>F41*N$3</f>
        <v>18.23981900452489</v>
      </c>
      <c r="O41" s="3">
        <f>G41*O$3</f>
        <v>6.4175863296546822</v>
      </c>
      <c r="P41" s="3">
        <f>H41*P$3</f>
        <v>0</v>
      </c>
      <c r="Q41" s="3"/>
      <c r="R41" s="3">
        <f>SUM(I41:P41)</f>
        <v>65.187089600151864</v>
      </c>
    </row>
    <row r="42" spans="1:18">
      <c r="A42" s="4">
        <v>40.799999999999997</v>
      </c>
      <c r="B42" s="5"/>
      <c r="I42" s="3">
        <f>A42*I$3</f>
        <v>64.581420765027318</v>
      </c>
      <c r="J42" s="3">
        <f>B42*J$3</f>
        <v>0</v>
      </c>
      <c r="K42" s="3">
        <f>C42*K$3</f>
        <v>0</v>
      </c>
      <c r="L42" s="3">
        <f>D42*L$3</f>
        <v>0</v>
      </c>
      <c r="M42" s="3">
        <f>E42*M$3</f>
        <v>0</v>
      </c>
      <c r="N42" s="3">
        <f>F42*N$3</f>
        <v>0</v>
      </c>
      <c r="O42" s="3">
        <f>G42*O$3</f>
        <v>0</v>
      </c>
      <c r="P42" s="3">
        <f>H42*P$3</f>
        <v>0</v>
      </c>
      <c r="R42" s="3">
        <f>SUM(I42:P42)</f>
        <v>64.581420765027318</v>
      </c>
    </row>
    <row r="43" spans="1:18">
      <c r="A43">
        <v>1</v>
      </c>
      <c r="B43">
        <v>16</v>
      </c>
      <c r="C43">
        <v>9</v>
      </c>
      <c r="D43">
        <v>0.9</v>
      </c>
      <c r="F43">
        <v>5.5</v>
      </c>
      <c r="G43">
        <v>7</v>
      </c>
      <c r="I43" s="3">
        <f>A43*I$3</f>
        <v>1.5828779599271403</v>
      </c>
      <c r="J43" s="3">
        <f>B43*J$3</f>
        <v>22.875559534467321</v>
      </c>
      <c r="K43" s="3">
        <f>C43*K$3</f>
        <v>12.592814371257484</v>
      </c>
      <c r="L43" s="3">
        <f>D43*L$3</f>
        <v>1.7005930318754634</v>
      </c>
      <c r="M43" s="3">
        <f>E43*M$3</f>
        <v>0</v>
      </c>
      <c r="N43" s="3">
        <f>F43*N$3</f>
        <v>9.1199095022624448</v>
      </c>
      <c r="O43" s="3">
        <f>G43*O$3</f>
        <v>14.974368102527592</v>
      </c>
      <c r="P43" s="3">
        <f>H43*P$3</f>
        <v>0</v>
      </c>
      <c r="Q43" s="3"/>
      <c r="R43" s="3">
        <f>SUM(I43:P43)</f>
        <v>62.846122502317442</v>
      </c>
    </row>
    <row r="44" spans="1:18">
      <c r="A44" s="4">
        <v>20</v>
      </c>
      <c r="B44" s="4">
        <v>1</v>
      </c>
      <c r="C44">
        <v>7</v>
      </c>
      <c r="D44">
        <v>4</v>
      </c>
      <c r="E44">
        <v>0.03</v>
      </c>
      <c r="F44">
        <v>3.5</v>
      </c>
      <c r="G44">
        <v>3</v>
      </c>
      <c r="I44" s="3">
        <f>A44*I$3</f>
        <v>31.657559198542806</v>
      </c>
      <c r="J44" s="3">
        <f>B44*J$3</f>
        <v>1.4297224709042076</v>
      </c>
      <c r="K44" s="3">
        <f>C44*K$3</f>
        <v>9.7944111776447098</v>
      </c>
      <c r="L44" s="3">
        <f>D44*L$3</f>
        <v>7.5581912527798369</v>
      </c>
      <c r="M44" s="3">
        <f>E44*M$3</f>
        <v>3.613810741687979E-2</v>
      </c>
      <c r="N44" s="3">
        <f>F44*N$3</f>
        <v>5.8035787741670104</v>
      </c>
      <c r="O44" s="3">
        <f>G44*O$3</f>
        <v>6.4175863296546822</v>
      </c>
      <c r="P44" s="3">
        <f>H44*P$3</f>
        <v>0</v>
      </c>
      <c r="Q44" s="3"/>
      <c r="R44" s="3">
        <f>SUM(I44:P44)</f>
        <v>62.697187311110135</v>
      </c>
    </row>
    <row r="45" spans="1:18">
      <c r="A45">
        <v>0.19</v>
      </c>
      <c r="B45">
        <v>2.0499999999999998</v>
      </c>
      <c r="C45" s="8"/>
      <c r="D45" s="8"/>
      <c r="E45" s="8"/>
      <c r="F45" s="8"/>
      <c r="G45" s="8"/>
      <c r="H45" s="8"/>
      <c r="R45" s="3">
        <f>SUM(I45:P45)</f>
        <v>0</v>
      </c>
    </row>
    <row r="46" spans="1:18">
      <c r="A46" s="15">
        <v>59</v>
      </c>
      <c r="B46" s="1"/>
    </row>
    <row r="47" spans="1:18">
      <c r="A47" s="15">
        <v>58.5</v>
      </c>
      <c r="B47" s="1">
        <v>0.2</v>
      </c>
    </row>
    <row r="48" spans="1:18">
      <c r="A48" s="15">
        <v>58.5</v>
      </c>
      <c r="B48" s="1">
        <v>0.15</v>
      </c>
    </row>
    <row r="49" spans="1:8">
      <c r="A49" s="15">
        <v>58</v>
      </c>
      <c r="B49" s="1"/>
    </row>
    <row r="50" spans="1:8">
      <c r="A50" s="15">
        <v>57.5</v>
      </c>
      <c r="B50" s="1"/>
    </row>
    <row r="51" spans="1:8">
      <c r="A51" s="15">
        <v>56.5</v>
      </c>
      <c r="B51" s="1">
        <v>0.15</v>
      </c>
    </row>
    <row r="52" spans="1:8">
      <c r="A52">
        <v>56.4</v>
      </c>
      <c r="B52" s="1"/>
    </row>
    <row r="53" spans="1:8">
      <c r="A53" s="15">
        <v>55.5</v>
      </c>
      <c r="B53" s="1">
        <v>0.2</v>
      </c>
    </row>
    <row r="54" spans="1:8">
      <c r="A54" s="15">
        <v>55.5</v>
      </c>
      <c r="B54" s="1">
        <v>0.5</v>
      </c>
    </row>
    <row r="55" spans="1:8">
      <c r="A55" s="15">
        <v>55</v>
      </c>
      <c r="B55" s="1">
        <v>0</v>
      </c>
    </row>
    <row r="56" spans="1:8">
      <c r="A56" s="15">
        <v>55</v>
      </c>
      <c r="B56" s="1">
        <v>0.5</v>
      </c>
    </row>
    <row r="57" spans="1:8">
      <c r="A57">
        <v>54.2</v>
      </c>
      <c r="B57" s="1"/>
    </row>
    <row r="58" spans="1:8">
      <c r="A58" s="30">
        <v>54</v>
      </c>
      <c r="B58" s="30">
        <v>1</v>
      </c>
      <c r="C58" s="30"/>
      <c r="D58" s="30"/>
      <c r="E58" s="30"/>
      <c r="F58" s="30"/>
      <c r="G58" s="30"/>
      <c r="H58" s="30"/>
    </row>
    <row r="59" spans="1:8">
      <c r="A59">
        <v>53.5</v>
      </c>
      <c r="B59">
        <v>2.1</v>
      </c>
    </row>
    <row r="60" spans="1:8">
      <c r="A60" s="15">
        <v>53.5</v>
      </c>
      <c r="B60" s="1">
        <v>0.3</v>
      </c>
    </row>
    <row r="61" spans="1:8">
      <c r="A61" s="15">
        <v>52.7</v>
      </c>
      <c r="B61" s="1"/>
    </row>
    <row r="62" spans="1:8">
      <c r="A62" s="15">
        <v>52.5</v>
      </c>
      <c r="B62" s="1">
        <v>0.7</v>
      </c>
    </row>
    <row r="63" spans="1:8">
      <c r="A63">
        <v>52</v>
      </c>
    </row>
    <row r="64" spans="1:8">
      <c r="A64" s="15">
        <v>51.5</v>
      </c>
      <c r="B64" s="1"/>
    </row>
    <row r="65" spans="1:8">
      <c r="A65" s="4">
        <v>51</v>
      </c>
    </row>
    <row r="66" spans="1:8">
      <c r="A66" s="15">
        <v>51</v>
      </c>
      <c r="B66" s="1">
        <v>0.4</v>
      </c>
    </row>
    <row r="67" spans="1:8">
      <c r="A67" s="30">
        <v>49.5</v>
      </c>
      <c r="B67" s="32">
        <v>2</v>
      </c>
      <c r="C67" s="30"/>
      <c r="D67" s="30"/>
      <c r="E67" s="30"/>
      <c r="F67" s="30"/>
      <c r="G67" s="30"/>
      <c r="H67" s="30"/>
    </row>
    <row r="68" spans="1:8">
      <c r="A68" s="15">
        <v>49.5</v>
      </c>
      <c r="B68" s="1">
        <v>0.5</v>
      </c>
    </row>
    <row r="69" spans="1:8">
      <c r="A69" s="15">
        <v>49.5</v>
      </c>
      <c r="B69" s="1"/>
    </row>
    <row r="70" spans="1:8">
      <c r="A70" s="15">
        <v>49</v>
      </c>
      <c r="B70" s="1">
        <v>0.3</v>
      </c>
    </row>
    <row r="71" spans="1:8">
      <c r="A71" s="15">
        <v>49</v>
      </c>
      <c r="B71" s="1"/>
    </row>
    <row r="72" spans="1:8">
      <c r="A72" s="15">
        <v>47.2</v>
      </c>
      <c r="B72" s="1"/>
    </row>
    <row r="73" spans="1:8">
      <c r="A73" s="15">
        <v>45</v>
      </c>
      <c r="B73" s="1"/>
    </row>
    <row r="74" spans="1:8">
      <c r="A74" s="15">
        <v>43.5</v>
      </c>
      <c r="B74" s="1"/>
    </row>
    <row r="75" spans="1:8">
      <c r="A75">
        <v>43</v>
      </c>
      <c r="B75">
        <v>9</v>
      </c>
    </row>
    <row r="76" spans="1:8">
      <c r="A76" s="31">
        <v>42.5</v>
      </c>
      <c r="B76" s="30"/>
      <c r="C76" s="30"/>
      <c r="D76" s="30"/>
      <c r="E76" s="30"/>
      <c r="F76" s="30"/>
      <c r="G76" s="30"/>
      <c r="H76" s="30"/>
    </row>
    <row r="77" spans="1:8">
      <c r="A77" s="15">
        <v>42.5</v>
      </c>
      <c r="B77" s="1"/>
    </row>
    <row r="78" spans="1:8">
      <c r="A78" s="15">
        <v>42</v>
      </c>
      <c r="B78" s="1"/>
    </row>
    <row r="79" spans="1:8">
      <c r="A79">
        <v>42</v>
      </c>
      <c r="B79">
        <v>8.4</v>
      </c>
    </row>
    <row r="80" spans="1:8">
      <c r="A80">
        <v>41.9</v>
      </c>
    </row>
    <row r="81" spans="1:8">
      <c r="A81" s="4">
        <v>37.5</v>
      </c>
    </row>
    <row r="82" spans="1:8">
      <c r="A82">
        <v>37.5</v>
      </c>
      <c r="B82">
        <v>12.5</v>
      </c>
    </row>
    <row r="83" spans="1:8">
      <c r="A83" s="15">
        <v>34.200000000000003</v>
      </c>
      <c r="B83" s="1"/>
    </row>
    <row r="84" spans="1:8">
      <c r="A84" s="4">
        <v>33</v>
      </c>
      <c r="B84" s="3">
        <v>1.9</v>
      </c>
    </row>
    <row r="85" spans="1:8">
      <c r="A85" s="4">
        <v>32.9</v>
      </c>
      <c r="B85" s="4">
        <v>2</v>
      </c>
    </row>
    <row r="86" spans="1:8">
      <c r="A86">
        <v>32.9</v>
      </c>
      <c r="B86">
        <v>2</v>
      </c>
    </row>
    <row r="87" spans="1:8">
      <c r="A87" s="15">
        <v>32</v>
      </c>
      <c r="B87" s="1"/>
    </row>
    <row r="88" spans="1:8">
      <c r="A88" s="30">
        <v>32</v>
      </c>
      <c r="B88" s="30">
        <v>49.5</v>
      </c>
      <c r="C88" s="30"/>
      <c r="D88" s="30"/>
      <c r="E88" s="30"/>
      <c r="F88" s="30"/>
      <c r="G88" s="30"/>
      <c r="H88" s="30"/>
    </row>
    <row r="89" spans="1:8">
      <c r="A89">
        <v>31.5</v>
      </c>
      <c r="B89">
        <v>25</v>
      </c>
    </row>
    <row r="90" spans="1:8">
      <c r="A90">
        <v>31.1</v>
      </c>
      <c r="B90">
        <v>5.75</v>
      </c>
    </row>
    <row r="91" spans="1:8">
      <c r="A91" s="4">
        <v>28</v>
      </c>
      <c r="B91" s="3">
        <v>1.2</v>
      </c>
    </row>
    <row r="92" spans="1:8">
      <c r="A92">
        <v>28</v>
      </c>
      <c r="B92">
        <v>26.5</v>
      </c>
    </row>
    <row r="93" spans="1:8">
      <c r="A93">
        <v>26.5</v>
      </c>
      <c r="B93">
        <v>28</v>
      </c>
    </row>
    <row r="94" spans="1:8">
      <c r="A94" s="4">
        <v>22.5</v>
      </c>
      <c r="B94" s="4">
        <v>12.5</v>
      </c>
    </row>
    <row r="95" spans="1:8">
      <c r="A95">
        <v>20.7</v>
      </c>
      <c r="B95">
        <v>35.5</v>
      </c>
    </row>
    <row r="96" spans="1:8">
      <c r="A96">
        <v>19.5</v>
      </c>
      <c r="B96">
        <v>32.5</v>
      </c>
    </row>
    <row r="97" spans="1:2">
      <c r="A97">
        <v>19.5</v>
      </c>
      <c r="B97">
        <v>26</v>
      </c>
    </row>
    <row r="98" spans="1:2">
      <c r="A98" s="4">
        <v>19</v>
      </c>
      <c r="B98" s="5"/>
    </row>
    <row r="99" spans="1:2">
      <c r="A99">
        <v>17</v>
      </c>
      <c r="B99">
        <v>32</v>
      </c>
    </row>
    <row r="100" spans="1:2">
      <c r="A100" s="4">
        <v>14</v>
      </c>
      <c r="B100">
        <v>1.1000000000000001</v>
      </c>
    </row>
    <row r="101" spans="1:2">
      <c r="A101">
        <v>13.6</v>
      </c>
    </row>
    <row r="102" spans="1:2">
      <c r="A102">
        <v>13.5</v>
      </c>
      <c r="B102">
        <v>39</v>
      </c>
    </row>
    <row r="103" spans="1:2">
      <c r="A103">
        <v>13.3</v>
      </c>
      <c r="B103">
        <v>18.8</v>
      </c>
    </row>
    <row r="104" spans="1:2">
      <c r="A104">
        <v>12.3</v>
      </c>
      <c r="B104">
        <v>19.7</v>
      </c>
    </row>
    <row r="105" spans="1:2">
      <c r="A105">
        <v>11.3</v>
      </c>
      <c r="B105">
        <v>54.3</v>
      </c>
    </row>
    <row r="106" spans="1:2">
      <c r="A106" s="4">
        <v>10.5</v>
      </c>
      <c r="B106" s="5"/>
    </row>
    <row r="107" spans="1:2">
      <c r="A107">
        <v>10.4</v>
      </c>
      <c r="B107">
        <v>42.5</v>
      </c>
    </row>
    <row r="108" spans="1:2">
      <c r="A108">
        <v>10.199999999999999</v>
      </c>
      <c r="B108">
        <v>45</v>
      </c>
    </row>
    <row r="109" spans="1:2">
      <c r="A109" s="4">
        <v>9.5</v>
      </c>
    </row>
    <row r="110" spans="1:2">
      <c r="A110">
        <v>9.4</v>
      </c>
      <c r="B110">
        <v>42</v>
      </c>
    </row>
    <row r="111" spans="1:2">
      <c r="A111" s="4">
        <v>8.5</v>
      </c>
      <c r="B111">
        <v>1.3</v>
      </c>
    </row>
    <row r="112" spans="1:2">
      <c r="A112" s="4">
        <v>8</v>
      </c>
    </row>
    <row r="113" spans="1:8">
      <c r="A113" s="3">
        <v>7.5</v>
      </c>
    </row>
    <row r="114" spans="1:8">
      <c r="A114" s="4">
        <v>7.3</v>
      </c>
    </row>
    <row r="115" spans="1:8">
      <c r="A115">
        <v>6.65</v>
      </c>
    </row>
    <row r="116" spans="1:8">
      <c r="A116">
        <v>5.0999999999999996</v>
      </c>
      <c r="B116">
        <v>25</v>
      </c>
    </row>
    <row r="117" spans="1:8">
      <c r="A117">
        <v>5.0999999999999996</v>
      </c>
      <c r="B117">
        <v>25</v>
      </c>
    </row>
    <row r="118" spans="1:8">
      <c r="A118">
        <v>4.7300000000000004</v>
      </c>
    </row>
    <row r="119" spans="1:8">
      <c r="A119">
        <v>2.82</v>
      </c>
      <c r="B119">
        <v>2.3199999999999998</v>
      </c>
    </row>
    <row r="120" spans="1:8">
      <c r="A120" s="4">
        <v>2.8</v>
      </c>
      <c r="B120" s="4">
        <v>25.5</v>
      </c>
    </row>
    <row r="121" spans="1:8">
      <c r="A121" s="4">
        <v>2.7</v>
      </c>
      <c r="B121" s="4">
        <v>16</v>
      </c>
    </row>
    <row r="122" spans="1:8">
      <c r="A122" s="3">
        <v>2.5</v>
      </c>
      <c r="B122" s="8" t="s">
        <v>242</v>
      </c>
      <c r="C122" s="8" t="s">
        <v>242</v>
      </c>
      <c r="D122" s="8" t="s">
        <v>242</v>
      </c>
      <c r="E122" s="8" t="s">
        <v>242</v>
      </c>
      <c r="F122" s="8" t="s">
        <v>242</v>
      </c>
      <c r="G122" s="8" t="s">
        <v>242</v>
      </c>
      <c r="H122" s="8"/>
    </row>
    <row r="123" spans="1:8">
      <c r="A123">
        <v>2.48</v>
      </c>
      <c r="B123">
        <v>50.2</v>
      </c>
    </row>
    <row r="124" spans="1:8">
      <c r="A124" s="4">
        <v>2.2999999999999998</v>
      </c>
      <c r="B124" s="1" t="s">
        <v>2</v>
      </c>
    </row>
    <row r="125" spans="1:8">
      <c r="A125" s="3">
        <v>2</v>
      </c>
    </row>
    <row r="126" spans="1:8">
      <c r="A126" s="4">
        <v>2</v>
      </c>
      <c r="B126" s="4">
        <v>29.9</v>
      </c>
    </row>
    <row r="127" spans="1:8">
      <c r="A127" s="31">
        <v>2</v>
      </c>
      <c r="B127" s="31">
        <v>19</v>
      </c>
      <c r="C127" s="30"/>
      <c r="D127" s="30"/>
      <c r="E127" s="30"/>
      <c r="F127" s="30"/>
      <c r="G127" s="30"/>
    </row>
    <row r="128" spans="1:8">
      <c r="A128">
        <v>2</v>
      </c>
      <c r="B128">
        <v>10.5</v>
      </c>
    </row>
    <row r="129" spans="1:8">
      <c r="A129" s="4">
        <v>1.6</v>
      </c>
      <c r="B129" s="5"/>
    </row>
    <row r="130" spans="1:8">
      <c r="A130" s="4">
        <v>1.45</v>
      </c>
      <c r="B130" s="4">
        <v>22</v>
      </c>
    </row>
    <row r="131" spans="1:8">
      <c r="A131" s="4">
        <v>1.4</v>
      </c>
      <c r="B131" s="4">
        <v>15.9</v>
      </c>
    </row>
    <row r="132" spans="1:8">
      <c r="A132">
        <v>1.3</v>
      </c>
      <c r="B132">
        <v>34</v>
      </c>
    </row>
    <row r="133" spans="1:8">
      <c r="A133">
        <v>1.27</v>
      </c>
      <c r="B133" s="7"/>
      <c r="C133" s="7"/>
      <c r="D133" s="7"/>
      <c r="E133" s="7"/>
      <c r="F133" s="7"/>
      <c r="G133" s="7"/>
      <c r="H133" s="7"/>
    </row>
    <row r="134" spans="1:8">
      <c r="A134" s="4">
        <v>1.2</v>
      </c>
      <c r="B134" s="4">
        <v>27.7</v>
      </c>
    </row>
    <row r="135" spans="1:8">
      <c r="A135">
        <v>1.1000000000000001</v>
      </c>
      <c r="B135">
        <v>49.5</v>
      </c>
    </row>
    <row r="136" spans="1:8">
      <c r="A136" s="4">
        <v>1</v>
      </c>
      <c r="B136" s="5"/>
    </row>
    <row r="137" spans="1:8">
      <c r="A137" s="4">
        <v>1</v>
      </c>
    </row>
    <row r="138" spans="1:8">
      <c r="A138" s="4">
        <v>0.9</v>
      </c>
      <c r="B138" s="4">
        <v>18.3</v>
      </c>
    </row>
    <row r="139" spans="1:8">
      <c r="A139" s="4">
        <v>0.8</v>
      </c>
      <c r="B139" s="5"/>
    </row>
    <row r="140" spans="1:8">
      <c r="A140" s="4">
        <v>0.72</v>
      </c>
      <c r="B140" s="5"/>
    </row>
    <row r="141" spans="1:8">
      <c r="A141">
        <v>0.7</v>
      </c>
      <c r="B141">
        <v>54</v>
      </c>
    </row>
    <row r="142" spans="1:8">
      <c r="A142" s="4">
        <v>0.6</v>
      </c>
      <c r="B142" s="4">
        <v>42.9</v>
      </c>
    </row>
    <row r="143" spans="1:8">
      <c r="A143" s="4">
        <v>0.57999999999999996</v>
      </c>
      <c r="B143" s="5"/>
    </row>
    <row r="144" spans="1:8">
      <c r="A144">
        <v>0.55000000000000004</v>
      </c>
    </row>
    <row r="145" spans="1:8">
      <c r="A145" s="3">
        <v>0.5</v>
      </c>
    </row>
    <row r="146" spans="1:8">
      <c r="A146" s="4">
        <v>0.5</v>
      </c>
      <c r="B146" s="5"/>
    </row>
    <row r="147" spans="1:8">
      <c r="A147" s="4">
        <v>0.5</v>
      </c>
      <c r="B147" s="4">
        <v>2</v>
      </c>
    </row>
    <row r="148" spans="1:8">
      <c r="A148">
        <v>0.5</v>
      </c>
    </row>
    <row r="149" spans="1:8">
      <c r="A149">
        <v>0.5</v>
      </c>
      <c r="B149">
        <v>6.5</v>
      </c>
    </row>
    <row r="150" spans="1:8">
      <c r="A150">
        <v>0.5</v>
      </c>
      <c r="B150">
        <v>35</v>
      </c>
    </row>
    <row r="151" spans="1:8">
      <c r="A151" s="4">
        <v>0.49</v>
      </c>
      <c r="B151" s="5"/>
    </row>
    <row r="152" spans="1:8">
      <c r="A152">
        <v>0.44</v>
      </c>
      <c r="B152" s="1"/>
    </row>
    <row r="153" spans="1:8">
      <c r="A153">
        <v>0.4</v>
      </c>
      <c r="B153">
        <v>26.5</v>
      </c>
    </row>
    <row r="154" spans="1:8">
      <c r="A154">
        <v>0.4</v>
      </c>
      <c r="B154">
        <v>12.8</v>
      </c>
    </row>
    <row r="155" spans="1:8">
      <c r="A155" s="3">
        <v>0.35</v>
      </c>
    </row>
    <row r="156" spans="1:8">
      <c r="A156" s="3">
        <v>0.35</v>
      </c>
    </row>
    <row r="157" spans="1:8">
      <c r="A157">
        <v>0.3</v>
      </c>
      <c r="B157" s="1">
        <v>0.5</v>
      </c>
    </row>
    <row r="158" spans="1:8">
      <c r="A158">
        <v>0.3</v>
      </c>
      <c r="B158">
        <v>1.2</v>
      </c>
    </row>
    <row r="159" spans="1:8">
      <c r="A159">
        <v>0.22</v>
      </c>
    </row>
    <row r="160" spans="1:8">
      <c r="A160" s="3">
        <v>0.2</v>
      </c>
      <c r="B160" s="8" t="s">
        <v>242</v>
      </c>
      <c r="C160" s="8" t="s">
        <v>242</v>
      </c>
      <c r="D160" s="8" t="s">
        <v>242</v>
      </c>
      <c r="E160" s="8" t="s">
        <v>242</v>
      </c>
      <c r="F160" s="8" t="s">
        <v>242</v>
      </c>
      <c r="G160" s="8" t="s">
        <v>242</v>
      </c>
      <c r="H160" s="8"/>
    </row>
    <row r="161" spans="1:8">
      <c r="A161">
        <v>0.2</v>
      </c>
    </row>
    <row r="162" spans="1:8">
      <c r="A162">
        <v>0.2</v>
      </c>
      <c r="B162">
        <v>27</v>
      </c>
    </row>
    <row r="163" spans="1:8">
      <c r="A163">
        <v>0.2</v>
      </c>
      <c r="B163">
        <v>23.5</v>
      </c>
    </row>
    <row r="164" spans="1:8">
      <c r="A164">
        <v>0.2</v>
      </c>
      <c r="B164">
        <v>37</v>
      </c>
    </row>
    <row r="165" spans="1:8">
      <c r="A165">
        <v>0.18</v>
      </c>
      <c r="B165" s="8" t="s">
        <v>242</v>
      </c>
      <c r="C165" s="8" t="s">
        <v>242</v>
      </c>
      <c r="D165" s="8" t="s">
        <v>242</v>
      </c>
      <c r="E165" s="8" t="s">
        <v>242</v>
      </c>
      <c r="F165" s="8" t="s">
        <v>242</v>
      </c>
      <c r="G165" s="8" t="s">
        <v>242</v>
      </c>
      <c r="H165" s="8"/>
    </row>
    <row r="166" spans="1:8">
      <c r="A166">
        <v>0.15</v>
      </c>
      <c r="B166" s="1"/>
    </row>
    <row r="167" spans="1:8">
      <c r="A167">
        <v>0.1</v>
      </c>
    </row>
    <row r="168" spans="1:8">
      <c r="A168">
        <v>0.06</v>
      </c>
      <c r="B168" s="1"/>
    </row>
    <row r="169" spans="1:8">
      <c r="A169">
        <v>0.05</v>
      </c>
    </row>
    <row r="170" spans="1:8">
      <c r="A170">
        <v>0.02</v>
      </c>
      <c r="B170" s="1">
        <v>0.5</v>
      </c>
    </row>
    <row r="171" spans="1:8">
      <c r="A171" s="30">
        <v>0.01</v>
      </c>
      <c r="B171" s="30"/>
      <c r="C171" s="30"/>
      <c r="D171" s="30"/>
      <c r="E171" s="30"/>
      <c r="F171" s="30"/>
      <c r="G171" s="30"/>
      <c r="H171" s="30"/>
    </row>
  </sheetData>
  <sortState ref="A5:V171">
    <sortCondition descending="1" ref="R5:R171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" sqref="B4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C21" sqref="C21:L21"/>
    </sheetView>
  </sheetViews>
  <sheetFormatPr defaultRowHeight="15"/>
  <cols>
    <col min="1" max="1" width="21.140625" customWidth="1"/>
    <col min="2" max="2" width="13.140625" customWidth="1"/>
  </cols>
  <sheetData>
    <row r="1" spans="1:14">
      <c r="C1">
        <v>1.5820000000000001</v>
      </c>
    </row>
    <row r="2" spans="1:14">
      <c r="C2" s="29">
        <f>(54.9+16)/54.9</f>
        <v>1.2914389799635702</v>
      </c>
    </row>
    <row r="3" spans="1:14">
      <c r="B3" t="s">
        <v>275</v>
      </c>
      <c r="C3" s="29">
        <v>1.2909999999999999</v>
      </c>
      <c r="D3" s="29">
        <v>1.4297224709042076</v>
      </c>
      <c r="E3" s="29">
        <v>2.1391954432182274</v>
      </c>
      <c r="F3" s="29">
        <v>1.8895478131949592</v>
      </c>
      <c r="G3" s="29">
        <v>1.3992015968063871</v>
      </c>
      <c r="H3" s="29">
        <v>1.6581653640477172</v>
      </c>
      <c r="I3" s="29">
        <v>1.2046035805626598</v>
      </c>
      <c r="J3" s="29">
        <v>1.3479773814702043</v>
      </c>
      <c r="K3" s="29">
        <v>1.6795497982586536</v>
      </c>
      <c r="L3" s="29">
        <v>2.2915724895059735</v>
      </c>
    </row>
    <row r="4" spans="1:14">
      <c r="A4" s="18" t="s">
        <v>13</v>
      </c>
      <c r="B4" s="18" t="s">
        <v>238</v>
      </c>
      <c r="C4" t="s">
        <v>281</v>
      </c>
      <c r="D4" t="s">
        <v>265</v>
      </c>
      <c r="E4" t="s">
        <v>266</v>
      </c>
      <c r="F4" t="s">
        <v>267</v>
      </c>
      <c r="G4" t="s">
        <v>268</v>
      </c>
      <c r="H4" t="s">
        <v>269</v>
      </c>
      <c r="I4" t="s">
        <v>270</v>
      </c>
      <c r="J4" t="s">
        <v>271</v>
      </c>
      <c r="K4" t="s">
        <v>272</v>
      </c>
      <c r="L4" t="s">
        <v>273</v>
      </c>
      <c r="M4" t="s">
        <v>274</v>
      </c>
      <c r="N4" t="s">
        <v>279</v>
      </c>
    </row>
    <row r="5" spans="1:14">
      <c r="A5" t="s">
        <v>60</v>
      </c>
      <c r="B5" t="s">
        <v>32</v>
      </c>
      <c r="C5" s="4">
        <f>Summary!D7*C$3</f>
        <v>35.21632833333333</v>
      </c>
      <c r="D5" s="4">
        <f>Summary!E7*D$3</f>
        <v>18.092797459180627</v>
      </c>
      <c r="E5" s="4">
        <f>Summary!F7*E$3</f>
        <v>3.7181254132126327</v>
      </c>
      <c r="F5" s="4">
        <f>Summary!G7*F$3</f>
        <v>5.4954348900420058</v>
      </c>
      <c r="G5" s="4">
        <f>Summary!H7*G$3</f>
        <v>0.63741406076735407</v>
      </c>
      <c r="H5" s="4">
        <f>Summary!I7*H$3</f>
        <v>5.0504953379953381</v>
      </c>
      <c r="I5" s="4">
        <f>Summary!J7*I$3</f>
        <v>1.2246803069053707</v>
      </c>
      <c r="J5" s="4"/>
      <c r="K5" s="4"/>
      <c r="L5" s="4">
        <f>Summary!M7*L$3</f>
        <v>1.2094410361281527</v>
      </c>
      <c r="N5" s="4">
        <f>SUM(C5:M5)</f>
        <v>70.644716837564815</v>
      </c>
    </row>
    <row r="6" spans="1:14">
      <c r="A6" s="13" t="s">
        <v>261</v>
      </c>
      <c r="B6" s="13" t="s">
        <v>32</v>
      </c>
      <c r="C6" s="37">
        <f>Summary!D8*C$3</f>
        <v>64.782379999999989</v>
      </c>
      <c r="D6" s="37">
        <f>Summary!E8*D$3</f>
        <v>2.5020143240823631</v>
      </c>
      <c r="E6" s="37">
        <f>Summary!F8*E$3</f>
        <v>8.2002491990032063</v>
      </c>
      <c r="F6" s="37">
        <f>Summary!G8*F$3</f>
        <v>19.525327403014579</v>
      </c>
      <c r="G6" s="37">
        <f>Summary!H8*G$3</f>
        <v>1.3992015968063871</v>
      </c>
      <c r="H6" s="37">
        <f>Summary!I8*H$3</f>
        <v>1.3541683806389693</v>
      </c>
      <c r="I6" s="37"/>
      <c r="J6" s="37"/>
      <c r="K6" s="37"/>
      <c r="L6" s="37"/>
      <c r="M6" s="13"/>
      <c r="N6" s="37">
        <f t="shared" ref="N6:N21" si="0">SUM(C6:M6)</f>
        <v>97.763340903545512</v>
      </c>
    </row>
    <row r="7" spans="1:14">
      <c r="A7" s="13" t="s">
        <v>50</v>
      </c>
      <c r="B7" s="13" t="s">
        <v>32</v>
      </c>
      <c r="C7" s="37">
        <f>Summary!D9*C$3</f>
        <v>69.0685</v>
      </c>
      <c r="D7" s="37">
        <f>Summary!E9*D$3</f>
        <v>0.71486123545210378</v>
      </c>
      <c r="E7" s="37"/>
      <c r="F7" s="37"/>
      <c r="G7" s="37"/>
      <c r="H7" s="37"/>
      <c r="I7" s="37"/>
      <c r="J7" s="37"/>
      <c r="K7" s="37"/>
      <c r="L7" s="37"/>
      <c r="M7" s="13"/>
      <c r="N7" s="37">
        <f t="shared" si="0"/>
        <v>69.783361235452105</v>
      </c>
    </row>
    <row r="8" spans="1:14">
      <c r="A8" s="13" t="s">
        <v>38</v>
      </c>
      <c r="B8" s="13" t="s">
        <v>32</v>
      </c>
      <c r="C8" s="37">
        <f>Summary!D10*C$3</f>
        <v>70.230399999999989</v>
      </c>
      <c r="D8" s="37"/>
      <c r="E8" s="37">
        <f>Summary!F10*E$3</f>
        <v>1.0695977216091137</v>
      </c>
      <c r="F8" s="37">
        <f>Summary!G10*F$3</f>
        <v>0.47238695329873981</v>
      </c>
      <c r="G8" s="37">
        <f>Summary!H10*G$3</f>
        <v>0.34980039920159678</v>
      </c>
      <c r="H8" s="37">
        <f>Summary!I10*H$3</f>
        <v>0.16581653640477173</v>
      </c>
      <c r="I8" s="37">
        <f>Summary!J10*I$3</f>
        <v>6.0230179028132991E-2</v>
      </c>
      <c r="J8" s="37"/>
      <c r="K8" s="37"/>
      <c r="L8" s="37"/>
      <c r="M8" s="13"/>
      <c r="N8" s="37">
        <f t="shared" si="0"/>
        <v>72.348231789542353</v>
      </c>
    </row>
    <row r="9" spans="1:14">
      <c r="A9" s="13" t="s">
        <v>127</v>
      </c>
      <c r="B9" s="13" t="s">
        <v>12</v>
      </c>
      <c r="C9" s="37">
        <f>Summary!D11*C$3</f>
        <v>42.570724999999996</v>
      </c>
      <c r="D9" s="37">
        <f>Summary!E11*D$3</f>
        <v>2.037354521038496</v>
      </c>
      <c r="E9" s="37">
        <f>Summary!F11*E$3</f>
        <v>3.2087931648273411</v>
      </c>
      <c r="F9" s="37">
        <f>Summary!G11*F$3</f>
        <v>17.005930318754633</v>
      </c>
      <c r="G9" s="37">
        <f>Summary!H11*G$3</f>
        <v>6.9960079840319356</v>
      </c>
      <c r="H9" s="37">
        <f>Summary!I11*H$3</f>
        <v>4.1454134101192928</v>
      </c>
      <c r="I9" s="37"/>
      <c r="J9" s="37"/>
      <c r="K9" s="37"/>
      <c r="L9" s="37"/>
      <c r="M9" s="13"/>
      <c r="N9" s="37">
        <f t="shared" si="0"/>
        <v>75.964224398771691</v>
      </c>
    </row>
    <row r="10" spans="1:14">
      <c r="A10" s="13" t="s">
        <v>263</v>
      </c>
      <c r="B10" s="13" t="s">
        <v>12</v>
      </c>
      <c r="C10" s="37">
        <f>Summary!D12*C$3</f>
        <v>58.934149999999995</v>
      </c>
      <c r="D10" s="37">
        <f>Summary!E12*D$3</f>
        <v>0.85783348254252456</v>
      </c>
      <c r="E10" s="37">
        <f>Summary!F12*E$3</f>
        <v>4.2783908864364548</v>
      </c>
      <c r="F10" s="37">
        <f>Summary!G12*F$3</f>
        <v>13.226834692364715</v>
      </c>
      <c r="G10" s="37">
        <f>Summary!H12*G$3</f>
        <v>12.592814371257484</v>
      </c>
      <c r="H10" s="37">
        <f>Summary!I12*H$3</f>
        <v>11.607157548334021</v>
      </c>
      <c r="I10" s="37"/>
      <c r="J10" s="37"/>
      <c r="K10" s="37"/>
      <c r="L10" s="37"/>
      <c r="M10" s="13"/>
      <c r="N10" s="37">
        <f t="shared" si="0"/>
        <v>101.4971809809352</v>
      </c>
    </row>
    <row r="11" spans="1:14">
      <c r="A11" s="13" t="s">
        <v>262</v>
      </c>
      <c r="B11" s="13" t="s">
        <v>12</v>
      </c>
      <c r="C11" s="37">
        <f>Summary!D13*C$3</f>
        <v>69.746274999999997</v>
      </c>
      <c r="D11" s="37">
        <f>Summary!E13*D$3</f>
        <v>6.4337511190689343</v>
      </c>
      <c r="E11" s="37">
        <f>Summary!F13*E$3</f>
        <v>14.974368102527592</v>
      </c>
      <c r="F11" s="37">
        <f>Summary!G13*F$3</f>
        <v>5.6686434395848782</v>
      </c>
      <c r="G11" s="37">
        <f>Summary!H13*G$3</f>
        <v>1.0494011976047903</v>
      </c>
      <c r="H11" s="37">
        <f>Summary!I13*H$3</f>
        <v>1.243624023035788</v>
      </c>
      <c r="I11" s="37"/>
      <c r="J11" s="37"/>
      <c r="K11" s="37"/>
      <c r="L11" s="37"/>
      <c r="M11" s="13"/>
      <c r="N11" s="37">
        <f t="shared" si="0"/>
        <v>99.116062881821989</v>
      </c>
    </row>
    <row r="12" spans="1:14">
      <c r="A12" s="13" t="s">
        <v>252</v>
      </c>
      <c r="B12" s="13" t="s">
        <v>12</v>
      </c>
      <c r="C12" s="37">
        <f>Summary!D14*C$3</f>
        <v>67.777499999999989</v>
      </c>
      <c r="D12" s="37">
        <f>Summary!E14*D$3</f>
        <v>2.1445837063563111</v>
      </c>
      <c r="E12" s="37">
        <f>Summary!F14*E$3</f>
        <v>3.2087931648273411</v>
      </c>
      <c r="F12" s="37">
        <f>Summary!G14*F$3</f>
        <v>15.116382505559674</v>
      </c>
      <c r="G12" s="37">
        <f>Summary!H14*G$3</f>
        <v>0.97944111776447096</v>
      </c>
      <c r="H12" s="37">
        <f>Summary!I14*H$3</f>
        <v>1.4923488276429455</v>
      </c>
      <c r="I12" s="37"/>
      <c r="J12" s="37"/>
      <c r="K12" s="37"/>
      <c r="L12" s="37"/>
      <c r="M12" s="13"/>
      <c r="N12" s="37">
        <f t="shared" si="0"/>
        <v>90.719049322150724</v>
      </c>
    </row>
    <row r="13" spans="1:14">
      <c r="A13" s="13" t="s">
        <v>264</v>
      </c>
      <c r="B13" s="13" t="s">
        <v>12</v>
      </c>
      <c r="C13" s="37">
        <f>Summary!D15*C$3</f>
        <v>66.221127777777781</v>
      </c>
      <c r="D13" s="37">
        <f>Summary!E15*D$3</f>
        <v>0.46912768576544311</v>
      </c>
      <c r="E13" s="37">
        <f>Summary!F15*E$3</f>
        <v>3.9789035243859026</v>
      </c>
      <c r="F13" s="37">
        <f>Summary!G15*F$3</f>
        <v>10.751527057079317</v>
      </c>
      <c r="G13" s="37">
        <f>Summary!H15*G$3</f>
        <v>1.1193612774451098</v>
      </c>
      <c r="H13" s="37">
        <f>Summary!I15*H$3</f>
        <v>0.74617441382147276</v>
      </c>
      <c r="I13" s="37"/>
      <c r="J13" s="37"/>
      <c r="K13" s="37"/>
      <c r="L13" s="37">
        <f>Summary!M15*L$3</f>
        <v>0.34373587342589601</v>
      </c>
      <c r="M13" s="13"/>
      <c r="N13" s="37">
        <f t="shared" si="0"/>
        <v>83.629957609700924</v>
      </c>
    </row>
    <row r="14" spans="1:14">
      <c r="A14" s="13" t="s">
        <v>244</v>
      </c>
      <c r="B14" s="13" t="s">
        <v>12</v>
      </c>
      <c r="C14" s="37">
        <f>Summary!D16*C$3</f>
        <v>62.613499999999995</v>
      </c>
      <c r="D14" s="37">
        <f>Summary!E16*D$3</f>
        <v>2.4305282005371529</v>
      </c>
      <c r="E14" s="37">
        <f>Summary!F16*E$3</f>
        <v>12.835172659309364</v>
      </c>
      <c r="F14" s="37">
        <f>Summary!G16*F$3</f>
        <v>11.337286879169756</v>
      </c>
      <c r="G14" s="37">
        <f>Summary!H16*G$3</f>
        <v>2.0988023952095807</v>
      </c>
      <c r="H14" s="37">
        <f>Summary!I16*H$3</f>
        <v>9.9489921842863041</v>
      </c>
      <c r="I14" s="37"/>
      <c r="J14" s="37"/>
      <c r="K14" s="37"/>
      <c r="L14" s="37"/>
      <c r="M14" s="13"/>
      <c r="N14" s="37">
        <f t="shared" si="0"/>
        <v>101.26428231851213</v>
      </c>
    </row>
    <row r="15" spans="1:14">
      <c r="A15" s="13" t="s">
        <v>158</v>
      </c>
      <c r="B15" s="13" t="s">
        <v>12</v>
      </c>
      <c r="C15" s="37">
        <f>Summary!D17*C$3</f>
        <v>55.211766666666669</v>
      </c>
      <c r="D15" s="37">
        <f>Summary!E17*D$3</f>
        <v>2.9309310653536254</v>
      </c>
      <c r="E15" s="37"/>
      <c r="F15" s="37"/>
      <c r="G15" s="37"/>
      <c r="H15" s="37"/>
      <c r="I15" s="37"/>
      <c r="J15" s="37"/>
      <c r="K15" s="37"/>
      <c r="L15" s="37"/>
      <c r="M15" s="13"/>
      <c r="N15" s="37">
        <f t="shared" si="0"/>
        <v>58.142697732020295</v>
      </c>
    </row>
    <row r="16" spans="1:14">
      <c r="A16" s="13" t="s">
        <v>224</v>
      </c>
      <c r="B16" s="13" t="s">
        <v>12</v>
      </c>
      <c r="C16" s="37">
        <f>Summary!D18*C$3</f>
        <v>69.229874999999993</v>
      </c>
      <c r="D16" s="37"/>
      <c r="E16" s="37"/>
      <c r="F16" s="37"/>
      <c r="G16" s="37"/>
      <c r="H16" s="37"/>
      <c r="I16" s="37"/>
      <c r="J16" s="37"/>
      <c r="K16" s="37"/>
      <c r="L16" s="37"/>
      <c r="M16" s="13"/>
      <c r="N16" s="37">
        <f t="shared" si="0"/>
        <v>69.229874999999993</v>
      </c>
    </row>
    <row r="17" spans="1:14">
      <c r="A17" s="13" t="s">
        <v>51</v>
      </c>
      <c r="B17" s="13" t="s">
        <v>12</v>
      </c>
      <c r="C17" s="37">
        <f>Summary!D19*C$3</f>
        <v>47.573349999999998</v>
      </c>
      <c r="D17" s="37">
        <f>Summary!E19*D$3</f>
        <v>4.1700238734706048</v>
      </c>
      <c r="E17" s="37">
        <f>Summary!F19*E$3</f>
        <v>12.977785688857246</v>
      </c>
      <c r="F17" s="37">
        <f>Summary!G19*F$3</f>
        <v>11.967136150234742</v>
      </c>
      <c r="G17" s="37">
        <f>Summary!H19*G$3</f>
        <v>11.660013306719893</v>
      </c>
      <c r="H17" s="37">
        <f>Summary!I19*H$3</f>
        <v>10.225353078294257</v>
      </c>
      <c r="I17" s="37">
        <f>Summary!J19*I$3</f>
        <v>9.6368286445012788E-2</v>
      </c>
      <c r="J17" s="37"/>
      <c r="K17" s="37"/>
      <c r="L17" s="37"/>
      <c r="M17" s="13"/>
      <c r="N17" s="37">
        <f t="shared" si="0"/>
        <v>98.670030384021743</v>
      </c>
    </row>
    <row r="18" spans="1:14">
      <c r="N18" s="4">
        <f t="shared" si="0"/>
        <v>0</v>
      </c>
    </row>
    <row r="19" spans="1:14">
      <c r="A19" t="s">
        <v>257</v>
      </c>
      <c r="C19" s="4">
        <f>Summary!D21*C$3</f>
        <v>59.824402083333325</v>
      </c>
      <c r="D19" s="4">
        <f>Summary!E21*D$3</f>
        <v>7.1032243395716979</v>
      </c>
      <c r="E19" s="4">
        <f>Summary!F21*E$3</f>
        <v>4.3293241112749836</v>
      </c>
      <c r="F19" s="4">
        <f>Summary!G21*F$3</f>
        <v>8.4977164154517766</v>
      </c>
      <c r="G19" s="4">
        <f>Summary!H21*G$3</f>
        <v>0.79547201892511266</v>
      </c>
      <c r="H19" s="4">
        <f>Summary!I21*H$3</f>
        <v>2.1901600850130265</v>
      </c>
      <c r="I19" s="4">
        <f>Summary!J21*I$3</f>
        <v>0.64245524296675194</v>
      </c>
      <c r="L19" s="4">
        <f>Summary!M21*L$3</f>
        <v>1.2094410361281527</v>
      </c>
      <c r="N19" s="4">
        <f t="shared" si="0"/>
        <v>84.592195332664815</v>
      </c>
    </row>
    <row r="20" spans="1:14">
      <c r="A20" t="s">
        <v>258</v>
      </c>
      <c r="C20" s="4">
        <f>Summary!D22*C$3</f>
        <v>59.986474382716047</v>
      </c>
      <c r="D20" s="4">
        <f>Summary!E22*D$3</f>
        <v>2.6842667067666364</v>
      </c>
      <c r="E20" s="4">
        <f>Summary!F22*E$3</f>
        <v>7.9231724558816063</v>
      </c>
      <c r="F20" s="4">
        <f>Summary!G22*F$3</f>
        <v>12.153391577535388</v>
      </c>
      <c r="G20" s="4">
        <f>Summary!H22*G$3</f>
        <v>5.2136916642904669</v>
      </c>
      <c r="H20" s="4">
        <f>Summary!I22*H$3</f>
        <v>5.629866212219155</v>
      </c>
      <c r="I20" s="4"/>
      <c r="L20" s="4">
        <f>Summary!M22*L$3</f>
        <v>0.34373587342589601</v>
      </c>
      <c r="N20" s="4">
        <f t="shared" si="0"/>
        <v>93.934598872835195</v>
      </c>
    </row>
    <row r="21" spans="1:14">
      <c r="A21" t="s">
        <v>278</v>
      </c>
      <c r="C21" s="4">
        <f>(AVERAGE(C5:C17))</f>
        <v>59.936605982905981</v>
      </c>
      <c r="D21" s="4">
        <f t="shared" ref="D21:L21" si="1">(AVERAGE(D5:D17))</f>
        <v>3.889436970258926</v>
      </c>
      <c r="E21" s="4">
        <f t="shared" si="1"/>
        <v>6.84501795249962</v>
      </c>
      <c r="F21" s="4">
        <f t="shared" si="1"/>
        <v>11.056689028910302</v>
      </c>
      <c r="G21" s="4">
        <f t="shared" si="1"/>
        <v>3.8882257706808603</v>
      </c>
      <c r="H21" s="4">
        <f t="shared" si="1"/>
        <v>4.5979543740573154</v>
      </c>
      <c r="I21" s="4">
        <f t="shared" si="1"/>
        <v>0.46042625745950549</v>
      </c>
      <c r="J21" s="4"/>
      <c r="K21" s="4"/>
      <c r="L21" s="4">
        <f t="shared" si="1"/>
        <v>0.77658845477702432</v>
      </c>
      <c r="N21" s="4">
        <f t="shared" si="0"/>
        <v>91.450944791549531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D9" sqref="D9:K19"/>
    </sheetView>
  </sheetViews>
  <sheetFormatPr defaultRowHeight="15"/>
  <cols>
    <col min="1" max="2" width="11.85546875" customWidth="1"/>
    <col min="3" max="3" width="18.28515625" customWidth="1"/>
  </cols>
  <sheetData>
    <row r="1" spans="1:25">
      <c r="A1" t="s">
        <v>27</v>
      </c>
      <c r="C1" t="s">
        <v>8</v>
      </c>
      <c r="D1" t="s">
        <v>33</v>
      </c>
    </row>
    <row r="2" spans="1:25">
      <c r="A2" t="s">
        <v>28</v>
      </c>
      <c r="C2" t="s">
        <v>9</v>
      </c>
    </row>
    <row r="3" spans="1:25">
      <c r="A3" t="s">
        <v>29</v>
      </c>
      <c r="C3" t="s">
        <v>30</v>
      </c>
    </row>
    <row r="4" spans="1:25">
      <c r="A4" t="s">
        <v>10</v>
      </c>
      <c r="C4" t="s">
        <v>11</v>
      </c>
    </row>
    <row r="5" spans="1:25" ht="30">
      <c r="A5" s="2" t="s">
        <v>26</v>
      </c>
      <c r="B5" s="2"/>
      <c r="C5">
        <v>100</v>
      </c>
    </row>
    <row r="6" spans="1:25">
      <c r="A6" t="s">
        <v>31</v>
      </c>
      <c r="C6" t="s">
        <v>12</v>
      </c>
      <c r="D6" t="s">
        <v>32</v>
      </c>
    </row>
    <row r="8" spans="1:25">
      <c r="A8" t="s">
        <v>247</v>
      </c>
      <c r="B8" t="s">
        <v>261</v>
      </c>
      <c r="C8" t="s">
        <v>240</v>
      </c>
      <c r="D8" s="16">
        <f t="shared" ref="D8:L8" si="0">AVERAGE(D10:D14)</f>
        <v>50.18</v>
      </c>
      <c r="E8" s="16">
        <f t="shared" si="0"/>
        <v>1.75</v>
      </c>
      <c r="F8" s="16">
        <f t="shared" si="0"/>
        <v>10.333333333333334</v>
      </c>
      <c r="G8" s="16">
        <f t="shared" si="0"/>
        <v>1</v>
      </c>
      <c r="H8" s="16">
        <f t="shared" si="0"/>
        <v>0.04</v>
      </c>
      <c r="I8" s="16">
        <f t="shared" si="0"/>
        <v>0.81666666666666676</v>
      </c>
      <c r="J8" s="16">
        <f t="shared" si="0"/>
        <v>3.8333333333333335</v>
      </c>
      <c r="K8" s="16"/>
      <c r="L8" s="16">
        <f t="shared" si="0"/>
        <v>1</v>
      </c>
      <c r="M8" s="16"/>
      <c r="N8" s="17">
        <f>AVERAGE(N10:N14)</f>
        <v>8350</v>
      </c>
      <c r="O8" s="17"/>
      <c r="P8" s="17"/>
      <c r="Q8" s="17">
        <f t="shared" ref="Q8:V8" si="1">AVERAGE(Q10:Q14)</f>
        <v>526</v>
      </c>
      <c r="R8" s="17">
        <f t="shared" si="1"/>
        <v>133.33333333333334</v>
      </c>
      <c r="S8" s="17">
        <f t="shared" si="1"/>
        <v>462.5</v>
      </c>
      <c r="T8" s="17">
        <f t="shared" si="1"/>
        <v>325</v>
      </c>
      <c r="U8" s="17">
        <f t="shared" si="1"/>
        <v>4200</v>
      </c>
      <c r="V8" s="17">
        <f t="shared" si="1"/>
        <v>500</v>
      </c>
      <c r="W8" s="17">
        <f t="shared" ref="W8" si="2">AVERAGE(W10:W14)</f>
        <v>262.5</v>
      </c>
      <c r="X8" s="17">
        <f>AVERAGE(X10:X14)</f>
        <v>140</v>
      </c>
      <c r="Y8" s="17">
        <f>AVERAGE(Y10:Y45)</f>
        <v>462</v>
      </c>
    </row>
    <row r="9" spans="1:25">
      <c r="A9" t="s">
        <v>22</v>
      </c>
      <c r="B9" t="s">
        <v>13</v>
      </c>
      <c r="C9" t="s">
        <v>238</v>
      </c>
      <c r="D9" t="s">
        <v>234</v>
      </c>
      <c r="E9" t="s">
        <v>3</v>
      </c>
      <c r="F9" t="s">
        <v>43</v>
      </c>
      <c r="G9" t="s">
        <v>44</v>
      </c>
      <c r="H9" t="s">
        <v>47</v>
      </c>
      <c r="I9" t="s">
        <v>48</v>
      </c>
      <c r="J9" t="s">
        <v>49</v>
      </c>
      <c r="K9" t="s">
        <v>249</v>
      </c>
      <c r="L9" t="s">
        <v>0</v>
      </c>
      <c r="M9" t="s">
        <v>128</v>
      </c>
      <c r="N9" t="s">
        <v>14</v>
      </c>
      <c r="O9" t="s">
        <v>45</v>
      </c>
      <c r="P9" t="s">
        <v>46</v>
      </c>
      <c r="Q9" t="s">
        <v>4</v>
      </c>
      <c r="R9" t="s">
        <v>25</v>
      </c>
      <c r="S9" t="s">
        <v>1</v>
      </c>
      <c r="T9" t="s">
        <v>5</v>
      </c>
      <c r="U9" t="s">
        <v>15</v>
      </c>
      <c r="V9" t="s">
        <v>24</v>
      </c>
      <c r="W9" t="s">
        <v>23</v>
      </c>
      <c r="X9" t="s">
        <v>56</v>
      </c>
      <c r="Y9" t="s">
        <v>6</v>
      </c>
    </row>
    <row r="10" spans="1:25">
      <c r="A10" t="s">
        <v>21</v>
      </c>
      <c r="B10" t="s">
        <v>237</v>
      </c>
      <c r="C10" t="s">
        <v>240</v>
      </c>
      <c r="D10" s="4">
        <v>58.5</v>
      </c>
      <c r="E10">
        <v>1.5</v>
      </c>
      <c r="F10">
        <v>10</v>
      </c>
      <c r="G10">
        <v>0.5</v>
      </c>
      <c r="H10">
        <v>0.03</v>
      </c>
      <c r="I10">
        <v>0.5</v>
      </c>
      <c r="J10">
        <v>3</v>
      </c>
      <c r="L10">
        <v>1</v>
      </c>
      <c r="N10">
        <v>500</v>
      </c>
      <c r="Q10">
        <v>270</v>
      </c>
      <c r="R10">
        <v>100</v>
      </c>
      <c r="S10">
        <v>400</v>
      </c>
      <c r="T10" s="1">
        <v>500</v>
      </c>
      <c r="U10">
        <v>1300</v>
      </c>
      <c r="V10">
        <v>500</v>
      </c>
      <c r="W10">
        <v>50</v>
      </c>
      <c r="X10">
        <v>40</v>
      </c>
      <c r="Y10">
        <v>400</v>
      </c>
    </row>
    <row r="11" spans="1:25">
      <c r="A11" t="s">
        <v>17</v>
      </c>
      <c r="B11" t="s">
        <v>237</v>
      </c>
      <c r="C11" t="s">
        <v>239</v>
      </c>
      <c r="D11" s="4">
        <v>57</v>
      </c>
      <c r="E11">
        <v>3</v>
      </c>
      <c r="F11">
        <v>11</v>
      </c>
      <c r="G11">
        <v>0.9</v>
      </c>
      <c r="H11">
        <v>0.03</v>
      </c>
      <c r="I11">
        <v>0.75</v>
      </c>
      <c r="J11">
        <v>5</v>
      </c>
      <c r="L11">
        <v>1</v>
      </c>
      <c r="N11">
        <v>3500</v>
      </c>
      <c r="Q11">
        <v>310</v>
      </c>
      <c r="R11">
        <v>200</v>
      </c>
      <c r="S11">
        <v>500</v>
      </c>
      <c r="T11" s="1">
        <v>200</v>
      </c>
      <c r="U11">
        <v>3500</v>
      </c>
      <c r="V11">
        <v>500</v>
      </c>
      <c r="W11">
        <v>200</v>
      </c>
      <c r="X11">
        <v>80</v>
      </c>
      <c r="Y11">
        <v>1500</v>
      </c>
    </row>
    <row r="12" spans="1:25">
      <c r="A12" t="s">
        <v>18</v>
      </c>
      <c r="B12" t="s">
        <v>237</v>
      </c>
      <c r="C12" t="s">
        <v>239</v>
      </c>
      <c r="D12" s="4">
        <v>55.4</v>
      </c>
      <c r="E12">
        <v>0.75</v>
      </c>
      <c r="F12">
        <v>10</v>
      </c>
      <c r="G12">
        <v>1.6</v>
      </c>
      <c r="H12">
        <v>0.06</v>
      </c>
      <c r="I12">
        <v>1.2</v>
      </c>
      <c r="J12">
        <v>3.5</v>
      </c>
      <c r="L12">
        <v>1</v>
      </c>
      <c r="N12">
        <v>5000</v>
      </c>
      <c r="Q12">
        <v>650</v>
      </c>
      <c r="R12">
        <v>100</v>
      </c>
      <c r="S12">
        <v>500</v>
      </c>
      <c r="T12" s="1">
        <v>300</v>
      </c>
      <c r="U12">
        <v>7800</v>
      </c>
      <c r="V12">
        <v>500</v>
      </c>
      <c r="W12">
        <v>200</v>
      </c>
      <c r="X12">
        <v>300</v>
      </c>
      <c r="Y12">
        <v>800</v>
      </c>
    </row>
    <row r="13" spans="1:25">
      <c r="A13" t="s">
        <v>35</v>
      </c>
      <c r="B13" t="s">
        <v>237</v>
      </c>
      <c r="C13" t="s">
        <v>239</v>
      </c>
      <c r="D13" s="4">
        <v>42.5</v>
      </c>
      <c r="L13" s="1"/>
      <c r="N13" s="1">
        <v>24400</v>
      </c>
      <c r="Q13">
        <v>660</v>
      </c>
      <c r="R13" s="1"/>
      <c r="S13" s="1">
        <v>450</v>
      </c>
      <c r="T13" s="1"/>
      <c r="U13" s="1"/>
      <c r="V13" s="1">
        <v>500</v>
      </c>
      <c r="W13" s="1">
        <v>600</v>
      </c>
      <c r="Y13">
        <v>700.00000000000011</v>
      </c>
    </row>
    <row r="14" spans="1:25">
      <c r="A14" t="s">
        <v>34</v>
      </c>
      <c r="B14" t="s">
        <v>237</v>
      </c>
      <c r="C14" t="s">
        <v>239</v>
      </c>
      <c r="D14" s="4">
        <v>37.5</v>
      </c>
      <c r="L14" s="1"/>
      <c r="N14" s="1"/>
      <c r="Q14">
        <v>740</v>
      </c>
      <c r="R14" s="1"/>
      <c r="S14" s="1"/>
      <c r="T14">
        <v>300</v>
      </c>
      <c r="U14" s="1"/>
      <c r="V14" s="1"/>
      <c r="W14" s="1"/>
      <c r="Y14">
        <v>700.00000000000011</v>
      </c>
    </row>
    <row r="15" spans="1:25">
      <c r="A15" t="s">
        <v>19</v>
      </c>
      <c r="B15" t="s">
        <v>237</v>
      </c>
      <c r="C15" t="s">
        <v>239</v>
      </c>
      <c r="D15" s="3">
        <v>7.5</v>
      </c>
      <c r="L15">
        <v>3</v>
      </c>
      <c r="N15" s="1"/>
      <c r="Q15">
        <v>70</v>
      </c>
      <c r="R15" s="1"/>
      <c r="S15" s="1"/>
      <c r="T15" s="1"/>
      <c r="U15" s="1"/>
      <c r="V15" s="1"/>
      <c r="W15" s="1"/>
      <c r="Y15">
        <v>260</v>
      </c>
    </row>
    <row r="16" spans="1:25">
      <c r="A16" t="s">
        <v>16</v>
      </c>
      <c r="B16" t="s">
        <v>237</v>
      </c>
      <c r="C16" t="s">
        <v>239</v>
      </c>
      <c r="D16" s="3">
        <v>2</v>
      </c>
      <c r="L16">
        <v>3.5</v>
      </c>
      <c r="N16">
        <v>85000</v>
      </c>
      <c r="Q16">
        <v>40</v>
      </c>
      <c r="R16">
        <v>100</v>
      </c>
      <c r="S16">
        <v>400</v>
      </c>
      <c r="T16">
        <v>300</v>
      </c>
      <c r="U16">
        <v>10900</v>
      </c>
      <c r="V16">
        <v>1600</v>
      </c>
      <c r="W16">
        <v>100</v>
      </c>
      <c r="Y16">
        <v>80</v>
      </c>
    </row>
    <row r="17" spans="1:25">
      <c r="A17" t="s">
        <v>20</v>
      </c>
      <c r="B17" t="s">
        <v>237</v>
      </c>
      <c r="C17" t="s">
        <v>223</v>
      </c>
      <c r="D17" s="3">
        <v>0.5</v>
      </c>
      <c r="L17">
        <v>4</v>
      </c>
      <c r="N17" s="1"/>
      <c r="Q17">
        <v>60</v>
      </c>
      <c r="R17" s="1"/>
      <c r="S17" s="1"/>
      <c r="T17" s="1"/>
      <c r="U17" s="1"/>
      <c r="V17" s="1"/>
      <c r="W17" s="1"/>
      <c r="Y17">
        <v>40</v>
      </c>
    </row>
    <row r="18" spans="1:25">
      <c r="A18" t="s">
        <v>36</v>
      </c>
      <c r="B18" t="s">
        <v>237</v>
      </c>
      <c r="C18" t="s">
        <v>223</v>
      </c>
      <c r="D18" s="3">
        <v>0.35</v>
      </c>
      <c r="L18" s="1"/>
      <c r="N18" s="1"/>
      <c r="Q18">
        <v>100</v>
      </c>
      <c r="R18" s="1"/>
      <c r="S18" s="1"/>
      <c r="T18" s="1"/>
      <c r="U18" s="1"/>
      <c r="V18" s="1"/>
      <c r="W18" s="1"/>
      <c r="Y18">
        <v>70</v>
      </c>
    </row>
    <row r="19" spans="1:25">
      <c r="A19" t="s">
        <v>37</v>
      </c>
      <c r="B19" t="s">
        <v>237</v>
      </c>
      <c r="C19" t="s">
        <v>223</v>
      </c>
      <c r="D19" s="3">
        <v>0.35</v>
      </c>
      <c r="L19" s="1"/>
      <c r="N19" s="1"/>
      <c r="Q19">
        <v>60</v>
      </c>
      <c r="R19" s="1"/>
      <c r="S19" s="1"/>
      <c r="T19" s="1"/>
      <c r="U19" s="1"/>
      <c r="V19" s="1"/>
      <c r="W19" s="1"/>
      <c r="Y19">
        <v>70</v>
      </c>
    </row>
  </sheetData>
  <sortState ref="A9:X18">
    <sortCondition descending="1" ref="D9:D1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0"/>
  <sheetViews>
    <sheetView workbookViewId="0">
      <selection activeCell="D8" sqref="D8:K11"/>
    </sheetView>
  </sheetViews>
  <sheetFormatPr defaultRowHeight="15"/>
  <cols>
    <col min="1" max="1" width="12.7109375" customWidth="1"/>
    <col min="2" max="2" width="19.7109375" customWidth="1"/>
    <col min="3" max="3" width="14.5703125" customWidth="1"/>
  </cols>
  <sheetData>
    <row r="1" spans="1:26">
      <c r="A1" t="s">
        <v>27</v>
      </c>
      <c r="B1" t="s">
        <v>38</v>
      </c>
    </row>
    <row r="2" spans="1:26">
      <c r="A2" t="s">
        <v>28</v>
      </c>
      <c r="B2" t="s">
        <v>9</v>
      </c>
    </row>
    <row r="3" spans="1:26">
      <c r="A3" t="s">
        <v>29</v>
      </c>
      <c r="B3" t="s">
        <v>30</v>
      </c>
      <c r="X3">
        <f>10000*0.015</f>
        <v>150</v>
      </c>
    </row>
    <row r="4" spans="1:26">
      <c r="A4" t="s">
        <v>10</v>
      </c>
      <c r="B4" t="s">
        <v>11</v>
      </c>
    </row>
    <row r="5" spans="1:26" ht="30">
      <c r="A5" s="2" t="s">
        <v>26</v>
      </c>
      <c r="B5">
        <v>250</v>
      </c>
    </row>
    <row r="6" spans="1:26">
      <c r="A6" t="s">
        <v>31</v>
      </c>
      <c r="B6" t="s">
        <v>32</v>
      </c>
    </row>
    <row r="7" spans="1:26">
      <c r="A7" t="s">
        <v>22</v>
      </c>
      <c r="B7" t="s">
        <v>235</v>
      </c>
      <c r="C7" t="s">
        <v>236</v>
      </c>
      <c r="D7" t="s">
        <v>234</v>
      </c>
      <c r="E7" t="s">
        <v>3</v>
      </c>
      <c r="F7" t="s">
        <v>43</v>
      </c>
      <c r="G7" t="s">
        <v>44</v>
      </c>
      <c r="H7" t="s">
        <v>47</v>
      </c>
      <c r="I7" t="s">
        <v>48</v>
      </c>
      <c r="J7" t="s">
        <v>49</v>
      </c>
      <c r="K7" t="s">
        <v>249</v>
      </c>
      <c r="L7" t="s">
        <v>0</v>
      </c>
      <c r="M7" t="s">
        <v>128</v>
      </c>
      <c r="N7" t="s">
        <v>14</v>
      </c>
      <c r="O7" t="s">
        <v>45</v>
      </c>
      <c r="P7" t="s">
        <v>46</v>
      </c>
      <c r="Q7" t="s">
        <v>4</v>
      </c>
      <c r="R7" t="s">
        <v>25</v>
      </c>
      <c r="S7" t="s">
        <v>1</v>
      </c>
      <c r="T7" t="s">
        <v>5</v>
      </c>
      <c r="U7" t="s">
        <v>15</v>
      </c>
      <c r="V7" t="s">
        <v>24</v>
      </c>
      <c r="W7" t="s">
        <v>23</v>
      </c>
      <c r="X7" t="s">
        <v>56</v>
      </c>
      <c r="Y7" t="s">
        <v>6</v>
      </c>
    </row>
    <row r="8" spans="1:26">
      <c r="A8" t="s">
        <v>42</v>
      </c>
      <c r="B8" t="s">
        <v>38</v>
      </c>
      <c r="C8" t="s">
        <v>32</v>
      </c>
      <c r="D8">
        <v>54.4</v>
      </c>
      <c r="E8" s="8" t="s">
        <v>242</v>
      </c>
      <c r="F8" s="10">
        <v>0.25</v>
      </c>
      <c r="G8" s="10">
        <v>0.25</v>
      </c>
      <c r="H8" s="10">
        <v>0.05</v>
      </c>
      <c r="I8" s="10">
        <v>0.1</v>
      </c>
      <c r="J8" s="10">
        <v>0.5</v>
      </c>
      <c r="K8" s="10"/>
      <c r="L8" s="9">
        <v>1</v>
      </c>
      <c r="M8" s="8" t="s">
        <v>242</v>
      </c>
      <c r="N8" s="6" t="s">
        <v>242</v>
      </c>
      <c r="O8" s="9">
        <v>250</v>
      </c>
      <c r="P8" s="9">
        <v>50</v>
      </c>
      <c r="Q8" s="9">
        <v>640</v>
      </c>
      <c r="R8" s="6"/>
      <c r="S8" s="9">
        <v>400</v>
      </c>
      <c r="T8" s="9">
        <v>80</v>
      </c>
      <c r="U8" s="6"/>
      <c r="V8" s="9"/>
      <c r="W8" s="9">
        <f>10000*0.02</f>
        <v>200</v>
      </c>
      <c r="X8">
        <f>10000*0.015</f>
        <v>150</v>
      </c>
      <c r="Y8" s="1">
        <v>350.00000000000006</v>
      </c>
      <c r="Z8" s="1"/>
    </row>
    <row r="9" spans="1:26">
      <c r="A9" t="s">
        <v>40</v>
      </c>
      <c r="B9" t="s">
        <v>38</v>
      </c>
      <c r="C9" t="s">
        <v>32</v>
      </c>
      <c r="D9" s="3">
        <v>2.5</v>
      </c>
      <c r="E9" s="8" t="s">
        <v>242</v>
      </c>
      <c r="F9" s="8" t="s">
        <v>242</v>
      </c>
      <c r="G9" s="8" t="s">
        <v>242</v>
      </c>
      <c r="H9" s="8" t="s">
        <v>242</v>
      </c>
      <c r="I9" s="8" t="s">
        <v>242</v>
      </c>
      <c r="J9" s="8" t="s">
        <v>242</v>
      </c>
      <c r="K9" s="8"/>
      <c r="L9" s="9">
        <v>2</v>
      </c>
      <c r="M9" s="8" t="s">
        <v>242</v>
      </c>
      <c r="N9" s="6" t="s">
        <v>242</v>
      </c>
      <c r="O9" s="8"/>
      <c r="P9" s="8"/>
      <c r="Q9" s="9">
        <v>70</v>
      </c>
      <c r="R9" s="6"/>
      <c r="S9" s="9">
        <v>500</v>
      </c>
      <c r="T9" s="9">
        <v>300</v>
      </c>
      <c r="U9" s="6"/>
      <c r="V9" s="9"/>
      <c r="W9" s="9"/>
      <c r="X9" s="8"/>
      <c r="Y9" s="1">
        <v>30</v>
      </c>
      <c r="Z9" s="1"/>
    </row>
    <row r="10" spans="1:26">
      <c r="A10" t="s">
        <v>39</v>
      </c>
      <c r="B10" t="s">
        <v>38</v>
      </c>
      <c r="C10" t="s">
        <v>32</v>
      </c>
      <c r="D10" s="3">
        <v>0.2</v>
      </c>
      <c r="E10" s="8" t="s">
        <v>242</v>
      </c>
      <c r="F10" s="8" t="s">
        <v>242</v>
      </c>
      <c r="G10" s="8" t="s">
        <v>242</v>
      </c>
      <c r="H10" s="8" t="s">
        <v>242</v>
      </c>
      <c r="I10" s="8" t="s">
        <v>242</v>
      </c>
      <c r="J10" s="8" t="s">
        <v>242</v>
      </c>
      <c r="K10" s="8"/>
      <c r="L10" s="9">
        <v>2</v>
      </c>
      <c r="M10" s="8" t="s">
        <v>242</v>
      </c>
      <c r="N10" s="6" t="s">
        <v>242</v>
      </c>
      <c r="O10" s="8"/>
      <c r="P10" s="8"/>
      <c r="Q10" s="9">
        <v>50</v>
      </c>
      <c r="R10" s="6"/>
      <c r="S10" s="6"/>
      <c r="T10" s="9">
        <v>300</v>
      </c>
      <c r="U10" s="6"/>
      <c r="V10" s="6"/>
      <c r="W10" s="6"/>
      <c r="X10" s="8"/>
      <c r="Y10" s="1">
        <v>40</v>
      </c>
      <c r="Z10" s="1"/>
    </row>
    <row r="11" spans="1:26">
      <c r="A11" t="s">
        <v>41</v>
      </c>
      <c r="B11" t="s">
        <v>38</v>
      </c>
      <c r="C11" t="s">
        <v>32</v>
      </c>
      <c r="D11">
        <v>0.18</v>
      </c>
      <c r="E11" s="8" t="s">
        <v>242</v>
      </c>
      <c r="F11" s="8" t="s">
        <v>242</v>
      </c>
      <c r="G11" s="8" t="s">
        <v>242</v>
      </c>
      <c r="H11" s="8" t="s">
        <v>242</v>
      </c>
      <c r="I11" s="8" t="s">
        <v>242</v>
      </c>
      <c r="J11" s="8" t="s">
        <v>242</v>
      </c>
      <c r="K11" s="8"/>
      <c r="L11" s="9">
        <v>1</v>
      </c>
      <c r="M11" s="8" t="s">
        <v>242</v>
      </c>
      <c r="N11" s="6" t="s">
        <v>242</v>
      </c>
      <c r="O11" s="8"/>
      <c r="P11" s="8"/>
      <c r="Q11" s="9">
        <v>10</v>
      </c>
      <c r="R11" s="6"/>
      <c r="S11" s="9">
        <v>250</v>
      </c>
      <c r="T11" s="9">
        <v>300</v>
      </c>
      <c r="U11" s="6"/>
      <c r="V11" s="9"/>
      <c r="W11" s="9"/>
      <c r="X11" s="8"/>
      <c r="Y11" s="1">
        <v>30</v>
      </c>
      <c r="Z11" s="1"/>
    </row>
    <row r="37" spans="2:2">
      <c r="B37" t="s">
        <v>7</v>
      </c>
    </row>
    <row r="38" spans="2:2">
      <c r="B38" t="s">
        <v>7</v>
      </c>
    </row>
    <row r="39" spans="2:2">
      <c r="B39" t="s">
        <v>7</v>
      </c>
    </row>
    <row r="40" spans="2:2">
      <c r="B40" t="s">
        <v>7</v>
      </c>
    </row>
  </sheetData>
  <sortState ref="A8:X11">
    <sortCondition descending="1" ref="D8:D1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9"/>
  <sheetViews>
    <sheetView workbookViewId="0">
      <selection activeCell="D8" sqref="D8:K9"/>
    </sheetView>
  </sheetViews>
  <sheetFormatPr defaultRowHeight="15"/>
  <sheetData>
    <row r="1" spans="1:26">
      <c r="A1" t="s">
        <v>27</v>
      </c>
      <c r="B1" t="s">
        <v>50</v>
      </c>
    </row>
    <row r="2" spans="1:26">
      <c r="A2" t="s">
        <v>28</v>
      </c>
      <c r="B2" t="s">
        <v>9</v>
      </c>
    </row>
    <row r="3" spans="1:26">
      <c r="A3" t="s">
        <v>29</v>
      </c>
      <c r="B3" t="s">
        <v>30</v>
      </c>
    </row>
    <row r="4" spans="1:26">
      <c r="A4" t="s">
        <v>10</v>
      </c>
      <c r="B4" t="s">
        <v>11</v>
      </c>
    </row>
    <row r="5" spans="1:26" ht="60">
      <c r="A5" s="2" t="s">
        <v>26</v>
      </c>
      <c r="B5">
        <v>50</v>
      </c>
    </row>
    <row r="6" spans="1:26">
      <c r="A6" t="s">
        <v>31</v>
      </c>
      <c r="B6" t="s">
        <v>32</v>
      </c>
    </row>
    <row r="7" spans="1:26">
      <c r="A7" t="s">
        <v>22</v>
      </c>
      <c r="B7" t="s">
        <v>235</v>
      </c>
      <c r="C7" t="s">
        <v>236</v>
      </c>
      <c r="D7" t="s">
        <v>234</v>
      </c>
      <c r="E7" t="s">
        <v>3</v>
      </c>
      <c r="F7" t="s">
        <v>43</v>
      </c>
      <c r="G7" t="s">
        <v>44</v>
      </c>
      <c r="H7" t="s">
        <v>47</v>
      </c>
      <c r="I7" t="s">
        <v>48</v>
      </c>
      <c r="J7" t="s">
        <v>49</v>
      </c>
      <c r="K7" t="s">
        <v>249</v>
      </c>
      <c r="L7" t="s">
        <v>0</v>
      </c>
      <c r="M7" t="s">
        <v>128</v>
      </c>
      <c r="N7" t="s">
        <v>14</v>
      </c>
      <c r="O7" t="s">
        <v>45</v>
      </c>
      <c r="P7" t="s">
        <v>46</v>
      </c>
      <c r="Q7" t="s">
        <v>4</v>
      </c>
      <c r="R7" t="s">
        <v>25</v>
      </c>
      <c r="S7" t="s">
        <v>1</v>
      </c>
      <c r="T7" t="s">
        <v>5</v>
      </c>
      <c r="U7" t="s">
        <v>15</v>
      </c>
      <c r="V7" t="s">
        <v>24</v>
      </c>
      <c r="W7" t="s">
        <v>23</v>
      </c>
      <c r="X7" t="s">
        <v>56</v>
      </c>
      <c r="Y7" t="s">
        <v>6</v>
      </c>
    </row>
    <row r="8" spans="1:26">
      <c r="A8" t="s">
        <v>57</v>
      </c>
      <c r="B8" t="s">
        <v>50</v>
      </c>
      <c r="C8" t="s">
        <v>32</v>
      </c>
      <c r="D8">
        <v>53.5</v>
      </c>
      <c r="E8">
        <v>0.5</v>
      </c>
      <c r="F8" s="10"/>
      <c r="G8" s="10"/>
      <c r="H8" s="10"/>
      <c r="I8" s="10"/>
      <c r="J8" s="10"/>
      <c r="K8" s="10"/>
      <c r="L8">
        <v>1</v>
      </c>
      <c r="M8" s="8"/>
      <c r="N8">
        <f>10000*0.6</f>
        <v>6000</v>
      </c>
      <c r="O8" s="9"/>
      <c r="P8" s="9"/>
      <c r="Q8">
        <v>570</v>
      </c>
      <c r="R8">
        <v>150</v>
      </c>
      <c r="S8" s="9"/>
      <c r="T8">
        <v>25</v>
      </c>
      <c r="U8" s="9"/>
      <c r="V8" s="9"/>
      <c r="W8" s="9"/>
      <c r="X8" s="8"/>
      <c r="Y8">
        <v>300</v>
      </c>
      <c r="Z8" s="1"/>
    </row>
    <row r="9" spans="1:26">
      <c r="A9" t="s">
        <v>58</v>
      </c>
      <c r="B9" t="s">
        <v>241</v>
      </c>
      <c r="C9" t="s">
        <v>32</v>
      </c>
      <c r="D9">
        <v>0.19</v>
      </c>
      <c r="E9">
        <v>2.0499999999999998</v>
      </c>
      <c r="F9" s="8"/>
      <c r="G9" s="8"/>
      <c r="H9" s="8"/>
      <c r="I9" s="8"/>
      <c r="J9" s="8"/>
      <c r="K9" s="8"/>
      <c r="L9">
        <v>3</v>
      </c>
      <c r="M9" s="8"/>
      <c r="N9" t="s">
        <v>59</v>
      </c>
      <c r="O9" s="8"/>
      <c r="P9" s="8"/>
      <c r="Q9">
        <v>40</v>
      </c>
      <c r="S9" s="9"/>
      <c r="T9">
        <v>300</v>
      </c>
      <c r="U9" s="9"/>
      <c r="V9" s="9"/>
      <c r="W9" s="9"/>
      <c r="X9" s="8"/>
      <c r="Y9">
        <v>50</v>
      </c>
      <c r="Z9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22"/>
  <sheetViews>
    <sheetView workbookViewId="0">
      <pane xSplit="3" topLeftCell="D1" activePane="topRight" state="frozen"/>
      <selection pane="topRight" activeCell="D10" sqref="D10:K22"/>
    </sheetView>
  </sheetViews>
  <sheetFormatPr defaultRowHeight="15"/>
  <cols>
    <col min="1" max="1" width="12.42578125" customWidth="1"/>
    <col min="2" max="2" width="11.42578125" customWidth="1"/>
  </cols>
  <sheetData>
    <row r="1" spans="1:25">
      <c r="A1" t="s">
        <v>27</v>
      </c>
      <c r="B1" t="s">
        <v>51</v>
      </c>
    </row>
    <row r="2" spans="1:25">
      <c r="A2" t="s">
        <v>28</v>
      </c>
      <c r="B2" t="s">
        <v>9</v>
      </c>
    </row>
    <row r="3" spans="1:25">
      <c r="A3" t="s">
        <v>29</v>
      </c>
      <c r="B3" t="s">
        <v>30</v>
      </c>
    </row>
    <row r="4" spans="1:25">
      <c r="A4" t="s">
        <v>10</v>
      </c>
      <c r="B4" t="s">
        <v>11</v>
      </c>
    </row>
    <row r="5" spans="1:25" ht="30">
      <c r="A5" s="2" t="s">
        <v>26</v>
      </c>
      <c r="B5">
        <v>4000</v>
      </c>
    </row>
    <row r="6" spans="1:25">
      <c r="A6" t="s">
        <v>31</v>
      </c>
      <c r="B6" t="s">
        <v>12</v>
      </c>
    </row>
    <row r="8" spans="1:25">
      <c r="A8" t="s">
        <v>247</v>
      </c>
      <c r="B8" t="s">
        <v>51</v>
      </c>
      <c r="C8" t="s">
        <v>12</v>
      </c>
      <c r="D8" s="16">
        <f>AVERAGE(D9:D13)</f>
        <v>36.85</v>
      </c>
      <c r="E8" s="16">
        <f>AVERAGE(E9:E13)</f>
        <v>2.9166666666666665</v>
      </c>
      <c r="F8" s="16">
        <f>AVERAGE(F9:F13)</f>
        <v>6.333333333333333</v>
      </c>
      <c r="G8" s="16">
        <f>AVERAGE(G9:G13)</f>
        <v>8.3333333333333339</v>
      </c>
      <c r="H8" s="16">
        <f t="shared" ref="H8:Q8" si="0">AVERAGE(H9:H13)</f>
        <v>0.08</v>
      </c>
      <c r="I8" s="16">
        <f t="shared" si="0"/>
        <v>6.166666666666667</v>
      </c>
      <c r="J8" s="16">
        <f t="shared" si="0"/>
        <v>6.0666666666666664</v>
      </c>
      <c r="K8" s="16" t="s">
        <v>249</v>
      </c>
      <c r="L8" s="16">
        <f t="shared" si="0"/>
        <v>2</v>
      </c>
      <c r="M8" s="16"/>
      <c r="N8" s="17">
        <f t="shared" si="0"/>
        <v>31133.333333333332</v>
      </c>
      <c r="O8" s="16"/>
      <c r="P8" s="17"/>
      <c r="Q8" s="17">
        <f t="shared" si="0"/>
        <v>200</v>
      </c>
      <c r="R8" s="17"/>
      <c r="S8" s="17"/>
      <c r="T8" s="17">
        <f t="shared" ref="T8" si="1">AVERAGE(T9:T13)</f>
        <v>575</v>
      </c>
      <c r="U8" s="18"/>
      <c r="V8" s="18"/>
      <c r="W8" s="17"/>
      <c r="X8" s="17"/>
      <c r="Y8" s="17">
        <f t="shared" ref="Y8" si="2">AVERAGE(Y9:Y13)</f>
        <v>295</v>
      </c>
    </row>
    <row r="9" spans="1:25">
      <c r="A9" t="s">
        <v>22</v>
      </c>
      <c r="B9" t="s">
        <v>235</v>
      </c>
      <c r="C9" t="s">
        <v>236</v>
      </c>
      <c r="D9" t="s">
        <v>234</v>
      </c>
      <c r="E9" t="s">
        <v>3</v>
      </c>
      <c r="F9" t="s">
        <v>43</v>
      </c>
      <c r="G9" t="s">
        <v>44</v>
      </c>
      <c r="H9" t="s">
        <v>47</v>
      </c>
      <c r="I9" t="s">
        <v>48</v>
      </c>
      <c r="J9" t="s">
        <v>49</v>
      </c>
      <c r="L9" t="s">
        <v>0</v>
      </c>
      <c r="M9" t="s">
        <v>128</v>
      </c>
      <c r="N9" t="s">
        <v>14</v>
      </c>
      <c r="O9" t="s">
        <v>45</v>
      </c>
      <c r="P9" t="s">
        <v>46</v>
      </c>
      <c r="Q9" t="s">
        <v>4</v>
      </c>
      <c r="R9" t="s">
        <v>25</v>
      </c>
      <c r="S9" t="s">
        <v>1</v>
      </c>
      <c r="T9" t="s">
        <v>5</v>
      </c>
      <c r="U9" t="s">
        <v>15</v>
      </c>
      <c r="V9" t="s">
        <v>24</v>
      </c>
      <c r="W9" t="s">
        <v>23</v>
      </c>
      <c r="X9" t="s">
        <v>56</v>
      </c>
      <c r="Y9" t="s">
        <v>6</v>
      </c>
    </row>
    <row r="10" spans="1:25">
      <c r="A10" t="s">
        <v>108</v>
      </c>
      <c r="B10" t="s">
        <v>243</v>
      </c>
      <c r="C10" t="s">
        <v>12</v>
      </c>
      <c r="D10" s="4">
        <v>45.5</v>
      </c>
      <c r="E10" s="5">
        <v>1.25</v>
      </c>
      <c r="F10">
        <v>7</v>
      </c>
      <c r="G10">
        <v>11</v>
      </c>
      <c r="H10">
        <v>0.08</v>
      </c>
      <c r="I10">
        <v>1.5</v>
      </c>
      <c r="J10">
        <v>14.5</v>
      </c>
      <c r="L10">
        <v>2</v>
      </c>
      <c r="N10">
        <v>30000</v>
      </c>
      <c r="Q10">
        <v>210</v>
      </c>
      <c r="T10">
        <v>600</v>
      </c>
      <c r="Y10">
        <v>700.00000000000011</v>
      </c>
    </row>
    <row r="11" spans="1:25">
      <c r="A11" t="s">
        <v>116</v>
      </c>
      <c r="B11" t="s">
        <v>243</v>
      </c>
      <c r="C11" t="s">
        <v>12</v>
      </c>
      <c r="D11" s="4">
        <v>40.799999999999997</v>
      </c>
      <c r="E11" s="5"/>
      <c r="L11">
        <v>4</v>
      </c>
      <c r="N11" s="5"/>
      <c r="Q11">
        <v>200</v>
      </c>
      <c r="T11">
        <v>300</v>
      </c>
      <c r="Y11">
        <v>300</v>
      </c>
    </row>
    <row r="12" spans="1:25">
      <c r="A12" t="s">
        <v>109</v>
      </c>
      <c r="B12" t="s">
        <v>243</v>
      </c>
      <c r="C12" t="s">
        <v>12</v>
      </c>
      <c r="D12" s="4">
        <v>31</v>
      </c>
      <c r="E12" s="5">
        <v>5</v>
      </c>
      <c r="F12">
        <v>7</v>
      </c>
      <c r="G12">
        <v>5</v>
      </c>
      <c r="I12">
        <v>5</v>
      </c>
      <c r="J12">
        <v>3</v>
      </c>
      <c r="L12">
        <v>1</v>
      </c>
      <c r="N12" s="12">
        <v>4000</v>
      </c>
      <c r="Q12">
        <v>120</v>
      </c>
      <c r="T12">
        <v>800</v>
      </c>
      <c r="Y12">
        <v>30</v>
      </c>
    </row>
    <row r="13" spans="1:25">
      <c r="A13" t="s">
        <v>113</v>
      </c>
      <c r="B13" t="s">
        <v>243</v>
      </c>
      <c r="C13" t="s">
        <v>12</v>
      </c>
      <c r="D13" s="4">
        <v>30.1</v>
      </c>
      <c r="E13" s="5">
        <v>2.5</v>
      </c>
      <c r="F13">
        <v>5</v>
      </c>
      <c r="G13">
        <v>9</v>
      </c>
      <c r="I13">
        <v>12</v>
      </c>
      <c r="J13">
        <v>0.7</v>
      </c>
      <c r="L13">
        <v>1</v>
      </c>
      <c r="M13" s="8"/>
      <c r="N13" s="11">
        <v>59400.000000000007</v>
      </c>
      <c r="O13" s="8"/>
      <c r="P13" s="8"/>
      <c r="Q13">
        <v>270</v>
      </c>
      <c r="S13" s="9"/>
      <c r="T13">
        <v>600</v>
      </c>
      <c r="U13" s="9"/>
      <c r="V13" s="9"/>
      <c r="W13" s="9"/>
      <c r="X13" s="8"/>
      <c r="Y13">
        <v>150</v>
      </c>
    </row>
    <row r="14" spans="1:25">
      <c r="A14" t="s">
        <v>115</v>
      </c>
      <c r="B14" t="s">
        <v>243</v>
      </c>
      <c r="C14" t="s">
        <v>12</v>
      </c>
      <c r="D14" s="4">
        <v>19</v>
      </c>
      <c r="E14" s="5"/>
      <c r="L14">
        <v>1.5</v>
      </c>
      <c r="N14" s="12"/>
      <c r="Q14">
        <v>250</v>
      </c>
      <c r="T14">
        <v>300</v>
      </c>
      <c r="Y14">
        <v>500</v>
      </c>
    </row>
    <row r="15" spans="1:25">
      <c r="A15" t="s">
        <v>111</v>
      </c>
      <c r="B15" t="s">
        <v>243</v>
      </c>
      <c r="C15" t="s">
        <v>12</v>
      </c>
      <c r="D15" s="4">
        <v>10.5</v>
      </c>
      <c r="E15" s="5"/>
      <c r="L15">
        <v>4</v>
      </c>
      <c r="N15" s="12"/>
      <c r="Q15">
        <v>70</v>
      </c>
      <c r="T15">
        <v>300</v>
      </c>
      <c r="Y15">
        <v>800</v>
      </c>
    </row>
    <row r="16" spans="1:25">
      <c r="A16" t="s">
        <v>110</v>
      </c>
      <c r="B16" t="s">
        <v>243</v>
      </c>
      <c r="C16" t="s">
        <v>12</v>
      </c>
      <c r="D16" s="4">
        <v>1.6</v>
      </c>
      <c r="E16" s="5"/>
      <c r="L16">
        <v>2.5</v>
      </c>
      <c r="N16" s="12">
        <v>700.00000000000011</v>
      </c>
      <c r="Q16">
        <v>20</v>
      </c>
      <c r="T16">
        <v>300</v>
      </c>
      <c r="Y16">
        <v>20</v>
      </c>
    </row>
    <row r="17" spans="1:25">
      <c r="A17" t="s">
        <v>112</v>
      </c>
      <c r="B17" t="s">
        <v>243</v>
      </c>
      <c r="C17" t="s">
        <v>12</v>
      </c>
      <c r="D17" s="4">
        <v>1</v>
      </c>
      <c r="E17" s="5"/>
      <c r="L17">
        <v>3.5</v>
      </c>
      <c r="N17" s="12"/>
      <c r="Q17">
        <v>70</v>
      </c>
      <c r="T17">
        <v>300</v>
      </c>
      <c r="Y17">
        <v>300</v>
      </c>
    </row>
    <row r="18" spans="1:25">
      <c r="A18" t="s">
        <v>120</v>
      </c>
      <c r="B18" t="s">
        <v>243</v>
      </c>
      <c r="C18" t="s">
        <v>12</v>
      </c>
      <c r="D18" s="4">
        <v>0.8</v>
      </c>
      <c r="E18" s="5"/>
      <c r="L18">
        <v>3</v>
      </c>
      <c r="N18" s="11">
        <v>27300</v>
      </c>
      <c r="Q18">
        <v>70</v>
      </c>
      <c r="T18">
        <v>300</v>
      </c>
      <c r="Y18">
        <v>1100</v>
      </c>
    </row>
    <row r="19" spans="1:25">
      <c r="A19" t="s">
        <v>117</v>
      </c>
      <c r="B19" t="s">
        <v>243</v>
      </c>
      <c r="C19" t="s">
        <v>12</v>
      </c>
      <c r="D19" s="4">
        <v>0.72</v>
      </c>
      <c r="E19" s="5"/>
      <c r="L19">
        <v>4</v>
      </c>
      <c r="N19" s="12"/>
      <c r="Q19">
        <v>70</v>
      </c>
      <c r="T19">
        <v>300</v>
      </c>
      <c r="Y19">
        <v>220</v>
      </c>
    </row>
    <row r="20" spans="1:25">
      <c r="A20" t="s">
        <v>119</v>
      </c>
      <c r="B20" t="s">
        <v>243</v>
      </c>
      <c r="C20" t="s">
        <v>12</v>
      </c>
      <c r="D20" s="4">
        <v>0.57999999999999996</v>
      </c>
      <c r="E20" s="5"/>
      <c r="L20">
        <v>3</v>
      </c>
      <c r="N20" s="11">
        <v>194000</v>
      </c>
      <c r="Q20">
        <v>80</v>
      </c>
      <c r="T20">
        <v>300</v>
      </c>
      <c r="Y20">
        <v>800</v>
      </c>
    </row>
    <row r="21" spans="1:25">
      <c r="A21" t="s">
        <v>114</v>
      </c>
      <c r="B21" t="s">
        <v>243</v>
      </c>
      <c r="C21" t="s">
        <v>12</v>
      </c>
      <c r="D21" s="4">
        <v>0.5</v>
      </c>
      <c r="E21" s="5"/>
      <c r="L21">
        <v>1.5</v>
      </c>
      <c r="N21" s="12"/>
      <c r="Q21">
        <v>50</v>
      </c>
      <c r="T21">
        <v>300</v>
      </c>
      <c r="Y21">
        <v>50</v>
      </c>
    </row>
    <row r="22" spans="1:25">
      <c r="A22" t="s">
        <v>118</v>
      </c>
      <c r="B22" t="s">
        <v>243</v>
      </c>
      <c r="C22" t="s">
        <v>12</v>
      </c>
      <c r="D22" s="4">
        <v>0.49</v>
      </c>
      <c r="E22" s="5"/>
      <c r="L22">
        <v>3</v>
      </c>
      <c r="N22" s="11">
        <v>334000</v>
      </c>
      <c r="Q22">
        <v>80</v>
      </c>
      <c r="T22">
        <v>300</v>
      </c>
      <c r="Y22">
        <v>600</v>
      </c>
    </row>
  </sheetData>
  <sortState ref="A8:X20">
    <sortCondition descending="1" ref="D8:D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9"/>
  <sheetViews>
    <sheetView workbookViewId="0">
      <selection activeCell="D8" sqref="D8:K9"/>
    </sheetView>
  </sheetViews>
  <sheetFormatPr defaultRowHeight="15"/>
  <cols>
    <col min="1" max="1" width="11.140625" customWidth="1"/>
    <col min="2" max="2" width="13.140625" customWidth="1"/>
  </cols>
  <sheetData>
    <row r="1" spans="1:25">
      <c r="A1" t="s">
        <v>233</v>
      </c>
      <c r="B1" t="s">
        <v>52</v>
      </c>
    </row>
    <row r="2" spans="1:25">
      <c r="A2" t="s">
        <v>28</v>
      </c>
      <c r="B2" t="s">
        <v>9</v>
      </c>
    </row>
    <row r="3" spans="1:25">
      <c r="A3" t="s">
        <v>29</v>
      </c>
      <c r="B3" t="s">
        <v>30</v>
      </c>
    </row>
    <row r="4" spans="1:25">
      <c r="A4" t="s">
        <v>10</v>
      </c>
      <c r="B4" t="s">
        <v>11</v>
      </c>
    </row>
    <row r="5" spans="1:25" ht="45">
      <c r="A5" s="2" t="s">
        <v>26</v>
      </c>
      <c r="B5" t="s">
        <v>53</v>
      </c>
    </row>
    <row r="6" spans="1:25">
      <c r="A6" t="s">
        <v>31</v>
      </c>
      <c r="B6" t="s">
        <v>12</v>
      </c>
    </row>
    <row r="7" spans="1:25">
      <c r="A7" t="s">
        <v>22</v>
      </c>
      <c r="B7" t="s">
        <v>235</v>
      </c>
      <c r="C7" t="s">
        <v>238</v>
      </c>
      <c r="D7" t="s">
        <v>234</v>
      </c>
      <c r="E7" t="s">
        <v>3</v>
      </c>
      <c r="F7" t="s">
        <v>43</v>
      </c>
      <c r="G7" t="s">
        <v>44</v>
      </c>
      <c r="H7" t="s">
        <v>47</v>
      </c>
      <c r="I7" t="s">
        <v>48</v>
      </c>
      <c r="J7" t="s">
        <v>49</v>
      </c>
      <c r="K7" t="s">
        <v>249</v>
      </c>
      <c r="L7" t="s">
        <v>0</v>
      </c>
      <c r="M7" t="s">
        <v>128</v>
      </c>
      <c r="N7" t="s">
        <v>14</v>
      </c>
      <c r="O7" t="s">
        <v>45</v>
      </c>
      <c r="P7" t="s">
        <v>46</v>
      </c>
      <c r="Q7" t="s">
        <v>4</v>
      </c>
      <c r="R7" t="s">
        <v>25</v>
      </c>
      <c r="S7" t="s">
        <v>1</v>
      </c>
      <c r="T7" t="s">
        <v>5</v>
      </c>
      <c r="U7" t="s">
        <v>15</v>
      </c>
      <c r="V7" t="s">
        <v>24</v>
      </c>
      <c r="W7" t="s">
        <v>23</v>
      </c>
      <c r="X7" t="s">
        <v>56</v>
      </c>
      <c r="Y7" t="s">
        <v>6</v>
      </c>
    </row>
    <row r="8" spans="1:25">
      <c r="A8" t="s">
        <v>54</v>
      </c>
      <c r="B8" t="s">
        <v>252</v>
      </c>
      <c r="C8" t="s">
        <v>12</v>
      </c>
      <c r="D8">
        <v>52.5</v>
      </c>
      <c r="E8">
        <v>1.5</v>
      </c>
      <c r="F8">
        <v>8</v>
      </c>
      <c r="G8">
        <v>0.7</v>
      </c>
      <c r="H8" s="7"/>
      <c r="I8">
        <v>0.9</v>
      </c>
      <c r="J8">
        <v>1.5</v>
      </c>
      <c r="L8">
        <v>2</v>
      </c>
      <c r="M8" s="7"/>
      <c r="N8">
        <v>5000</v>
      </c>
      <c r="O8" s="6"/>
      <c r="P8" s="6"/>
      <c r="Q8">
        <v>180</v>
      </c>
      <c r="R8" s="6">
        <f>10000*0.08</f>
        <v>800</v>
      </c>
      <c r="S8" s="6">
        <v>900</v>
      </c>
      <c r="T8">
        <v>500</v>
      </c>
      <c r="U8" s="6"/>
      <c r="V8" s="6"/>
      <c r="W8" s="6"/>
      <c r="X8">
        <v>700.00000000000011</v>
      </c>
      <c r="Y8">
        <v>70</v>
      </c>
    </row>
    <row r="9" spans="1:25">
      <c r="A9" t="s">
        <v>55</v>
      </c>
      <c r="B9" t="s">
        <v>252</v>
      </c>
      <c r="D9">
        <v>1.27</v>
      </c>
      <c r="E9" s="7"/>
      <c r="F9" s="7"/>
      <c r="G9" s="7"/>
      <c r="H9" s="7"/>
      <c r="I9" s="7"/>
      <c r="J9" s="7"/>
      <c r="K9" s="7"/>
      <c r="L9">
        <v>1</v>
      </c>
      <c r="M9" s="7"/>
      <c r="N9" s="7"/>
      <c r="O9" s="7"/>
      <c r="P9" s="7"/>
      <c r="Q9">
        <v>60</v>
      </c>
      <c r="R9" s="6"/>
      <c r="S9" s="6"/>
      <c r="T9">
        <v>300</v>
      </c>
      <c r="U9" s="6"/>
      <c r="V9" s="6"/>
      <c r="W9" s="6"/>
      <c r="X9" s="6" t="s">
        <v>2</v>
      </c>
      <c r="Y9">
        <v>610</v>
      </c>
    </row>
  </sheetData>
  <sortState columnSort="1" ref="M7:W10">
    <sortCondition ref="M7:W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13"/>
  <sheetViews>
    <sheetView workbookViewId="0">
      <selection activeCell="F11" sqref="F11"/>
    </sheetView>
  </sheetViews>
  <sheetFormatPr defaultRowHeight="15"/>
  <cols>
    <col min="1" max="1" width="11.140625" customWidth="1"/>
    <col min="2" max="2" width="12.42578125" customWidth="1"/>
    <col min="3" max="3" width="13.85546875" customWidth="1"/>
  </cols>
  <sheetData>
    <row r="1" spans="1:25">
      <c r="A1" t="s">
        <v>27</v>
      </c>
      <c r="B1" t="s">
        <v>121</v>
      </c>
    </row>
    <row r="2" spans="1:25">
      <c r="A2" t="s">
        <v>28</v>
      </c>
      <c r="B2" t="s">
        <v>9</v>
      </c>
    </row>
    <row r="3" spans="1:25">
      <c r="A3" t="s">
        <v>29</v>
      </c>
      <c r="B3" t="s">
        <v>30</v>
      </c>
    </row>
    <row r="4" spans="1:25">
      <c r="A4" t="s">
        <v>10</v>
      </c>
      <c r="B4" t="s">
        <v>126</v>
      </c>
    </row>
    <row r="5" spans="1:25" ht="45">
      <c r="A5" s="2" t="s">
        <v>26</v>
      </c>
      <c r="B5" t="s">
        <v>53</v>
      </c>
    </row>
    <row r="6" spans="1:25">
      <c r="A6" t="s">
        <v>31</v>
      </c>
      <c r="B6" t="s">
        <v>12</v>
      </c>
    </row>
    <row r="8" spans="1:25">
      <c r="A8" t="s">
        <v>247</v>
      </c>
      <c r="B8" t="s">
        <v>244</v>
      </c>
      <c r="C8" t="s">
        <v>12</v>
      </c>
      <c r="D8" s="19">
        <f>AVERAGE(D10:D11)</f>
        <v>48.5</v>
      </c>
      <c r="E8" s="19">
        <f t="shared" ref="E8:J8" si="0">AVERAGE(E10:E11)</f>
        <v>1.7</v>
      </c>
      <c r="F8" s="19">
        <f t="shared" si="0"/>
        <v>6</v>
      </c>
      <c r="G8" s="19">
        <f t="shared" si="0"/>
        <v>1.5</v>
      </c>
      <c r="H8" s="19"/>
      <c r="I8" s="19">
        <f t="shared" si="0"/>
        <v>6</v>
      </c>
      <c r="J8" s="19">
        <f t="shared" si="0"/>
        <v>6</v>
      </c>
      <c r="K8" s="19"/>
      <c r="L8" s="19">
        <f>AVERAGE(L10:L11)</f>
        <v>2</v>
      </c>
      <c r="M8" s="16"/>
      <c r="N8" s="17">
        <f>AVERAGE(N10:N11)</f>
        <v>3000</v>
      </c>
      <c r="O8" s="17"/>
      <c r="P8" s="17"/>
      <c r="Q8" s="17">
        <f t="shared" ref="Q8:T8" si="1">AVERAGE(Q10:Q11)</f>
        <v>285</v>
      </c>
      <c r="R8" s="17"/>
      <c r="S8" s="17">
        <f t="shared" si="1"/>
        <v>1000</v>
      </c>
      <c r="T8" s="17">
        <f t="shared" si="1"/>
        <v>400</v>
      </c>
      <c r="U8" s="18"/>
      <c r="V8" s="18"/>
      <c r="W8" s="17">
        <f t="shared" ref="W8:Y8" si="2">AVERAGE(W10:W11)</f>
        <v>775</v>
      </c>
      <c r="X8" s="17">
        <f t="shared" si="2"/>
        <v>1000</v>
      </c>
      <c r="Y8" s="17">
        <f t="shared" si="2"/>
        <v>50</v>
      </c>
    </row>
    <row r="9" spans="1:25">
      <c r="A9" t="s">
        <v>22</v>
      </c>
      <c r="B9" t="s">
        <v>235</v>
      </c>
      <c r="C9" t="s">
        <v>236</v>
      </c>
      <c r="D9" t="s">
        <v>234</v>
      </c>
      <c r="E9" t="s">
        <v>3</v>
      </c>
      <c r="F9" t="s">
        <v>43</v>
      </c>
      <c r="G9" t="s">
        <v>44</v>
      </c>
      <c r="H9" t="s">
        <v>47</v>
      </c>
      <c r="I9" t="s">
        <v>48</v>
      </c>
      <c r="J9" t="s">
        <v>49</v>
      </c>
      <c r="K9" t="s">
        <v>249</v>
      </c>
      <c r="L9" t="s">
        <v>0</v>
      </c>
      <c r="M9" t="s">
        <v>128</v>
      </c>
      <c r="N9" t="s">
        <v>14</v>
      </c>
      <c r="O9" t="s">
        <v>45</v>
      </c>
      <c r="P9" t="s">
        <v>46</v>
      </c>
      <c r="Q9" t="s">
        <v>4</v>
      </c>
      <c r="R9" t="s">
        <v>25</v>
      </c>
      <c r="S9" t="s">
        <v>1</v>
      </c>
      <c r="T9" t="s">
        <v>5</v>
      </c>
      <c r="U9" t="s">
        <v>15</v>
      </c>
      <c r="V9" t="s">
        <v>24</v>
      </c>
      <c r="W9" t="s">
        <v>23</v>
      </c>
      <c r="X9" t="s">
        <v>56</v>
      </c>
      <c r="Y9" t="s">
        <v>6</v>
      </c>
    </row>
    <row r="10" spans="1:25">
      <c r="A10" s="20" t="s">
        <v>122</v>
      </c>
      <c r="B10" t="s">
        <v>244</v>
      </c>
      <c r="C10" t="s">
        <v>12</v>
      </c>
      <c r="D10">
        <v>45</v>
      </c>
      <c r="E10">
        <v>1.7</v>
      </c>
      <c r="F10">
        <v>6</v>
      </c>
      <c r="G10">
        <v>1.5</v>
      </c>
      <c r="I10">
        <v>6</v>
      </c>
      <c r="J10">
        <v>6</v>
      </c>
      <c r="L10">
        <v>1</v>
      </c>
      <c r="N10">
        <v>3000</v>
      </c>
      <c r="Q10">
        <v>230</v>
      </c>
      <c r="S10">
        <v>1000</v>
      </c>
      <c r="T10">
        <v>300</v>
      </c>
      <c r="W10">
        <v>1500</v>
      </c>
      <c r="X10">
        <v>1000</v>
      </c>
      <c r="Y10">
        <v>50</v>
      </c>
    </row>
    <row r="11" spans="1:25">
      <c r="A11" t="s">
        <v>123</v>
      </c>
      <c r="B11" t="s">
        <v>244</v>
      </c>
      <c r="C11" t="s">
        <v>12</v>
      </c>
      <c r="D11">
        <v>52</v>
      </c>
      <c r="L11">
        <v>3</v>
      </c>
      <c r="Q11">
        <v>340</v>
      </c>
      <c r="T11">
        <v>500</v>
      </c>
      <c r="W11">
        <v>50</v>
      </c>
      <c r="Y11">
        <v>50</v>
      </c>
    </row>
    <row r="12" spans="1:25">
      <c r="A12" s="20" t="s">
        <v>124</v>
      </c>
      <c r="B12" t="s">
        <v>244</v>
      </c>
      <c r="C12" t="s">
        <v>12</v>
      </c>
      <c r="D12">
        <f>31.1/10</f>
        <v>3.1100000000000003</v>
      </c>
      <c r="E12">
        <v>4</v>
      </c>
      <c r="F12">
        <v>8</v>
      </c>
      <c r="G12">
        <v>10</v>
      </c>
      <c r="H12">
        <v>0.09</v>
      </c>
      <c r="I12">
        <v>8</v>
      </c>
      <c r="J12">
        <v>14</v>
      </c>
      <c r="L12">
        <v>1</v>
      </c>
      <c r="N12">
        <v>4000</v>
      </c>
      <c r="Q12">
        <v>110</v>
      </c>
      <c r="R12">
        <v>100</v>
      </c>
      <c r="S12">
        <v>100</v>
      </c>
      <c r="T12">
        <v>300</v>
      </c>
      <c r="W12">
        <v>50</v>
      </c>
      <c r="Y12">
        <v>60</v>
      </c>
    </row>
    <row r="13" spans="1:25">
      <c r="A13" t="s">
        <v>125</v>
      </c>
      <c r="B13" t="s">
        <v>244</v>
      </c>
      <c r="D13">
        <v>4.7300000000000004</v>
      </c>
      <c r="L13">
        <v>1</v>
      </c>
      <c r="Q13">
        <v>60</v>
      </c>
      <c r="T13">
        <v>300</v>
      </c>
      <c r="Y13">
        <v>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Y35"/>
  <sheetViews>
    <sheetView workbookViewId="0">
      <pane xSplit="1" ySplit="9" topLeftCell="B18" activePane="bottomRight" state="frozen"/>
      <selection pane="topRight" activeCell="B1" sqref="B1"/>
      <selection pane="bottomLeft" activeCell="A10" sqref="A10"/>
      <selection pane="bottomRight" activeCell="D10" sqref="D10:K28"/>
    </sheetView>
  </sheetViews>
  <sheetFormatPr defaultRowHeight="15"/>
  <cols>
    <col min="1" max="1" width="12.7109375" customWidth="1"/>
    <col min="2" max="2" width="11.42578125" customWidth="1"/>
    <col min="3" max="3" width="11.5703125" customWidth="1"/>
  </cols>
  <sheetData>
    <row r="1" spans="1:25">
      <c r="A1" t="s">
        <v>27</v>
      </c>
      <c r="B1" t="s">
        <v>127</v>
      </c>
    </row>
    <row r="2" spans="1:25">
      <c r="A2" t="s">
        <v>28</v>
      </c>
      <c r="B2" t="s">
        <v>147</v>
      </c>
    </row>
    <row r="3" spans="1:25">
      <c r="A3" t="s">
        <v>29</v>
      </c>
      <c r="B3" t="s">
        <v>30</v>
      </c>
    </row>
    <row r="4" spans="1:25">
      <c r="A4" t="s">
        <v>10</v>
      </c>
      <c r="B4" t="s">
        <v>146</v>
      </c>
    </row>
    <row r="5" spans="1:25" ht="30">
      <c r="A5" s="2" t="s">
        <v>26</v>
      </c>
      <c r="B5" t="s">
        <v>53</v>
      </c>
    </row>
    <row r="6" spans="1:25">
      <c r="A6" t="s">
        <v>31</v>
      </c>
      <c r="B6" t="s">
        <v>12</v>
      </c>
    </row>
    <row r="8" spans="1:25">
      <c r="A8" t="s">
        <v>247</v>
      </c>
      <c r="B8" t="s">
        <v>127</v>
      </c>
      <c r="C8" t="s">
        <v>12</v>
      </c>
      <c r="D8" s="16">
        <f>AVERAGE(D10:D13)</f>
        <v>32.975000000000001</v>
      </c>
      <c r="E8" s="16">
        <f t="shared" ref="E8:N8" si="0">AVERAGE(E10:E13)</f>
        <v>1.425</v>
      </c>
      <c r="F8" s="16">
        <f t="shared" si="0"/>
        <v>9</v>
      </c>
      <c r="G8" s="16">
        <f t="shared" si="0"/>
        <v>5</v>
      </c>
      <c r="H8" s="16"/>
      <c r="I8" s="16">
        <f t="shared" si="0"/>
        <v>2.5</v>
      </c>
      <c r="J8" s="16">
        <f t="shared" si="0"/>
        <v>1.5</v>
      </c>
      <c r="K8" s="16"/>
      <c r="L8" s="16">
        <f t="shared" si="0"/>
        <v>0.95</v>
      </c>
      <c r="M8" s="17">
        <f t="shared" si="0"/>
        <v>80</v>
      </c>
      <c r="N8" s="17">
        <f t="shared" si="0"/>
        <v>13000</v>
      </c>
      <c r="O8" s="17"/>
      <c r="P8" s="17"/>
      <c r="Q8" s="17">
        <f t="shared" ref="Q8:R8" si="1">AVERAGE(Q10:Q13)</f>
        <v>512.5</v>
      </c>
      <c r="R8" s="17">
        <f t="shared" si="1"/>
        <v>100</v>
      </c>
      <c r="S8" s="17">
        <f t="shared" ref="S8:T8" si="2">AVERAGE(S10:S13)</f>
        <v>225</v>
      </c>
      <c r="T8" s="17">
        <f t="shared" si="2"/>
        <v>232.5</v>
      </c>
      <c r="U8" s="18"/>
      <c r="V8" s="18"/>
      <c r="W8" s="17">
        <f t="shared" ref="W8:X8" si="3">AVERAGE(W10:W13)</f>
        <v>50</v>
      </c>
      <c r="X8" s="17">
        <f t="shared" si="3"/>
        <v>650</v>
      </c>
      <c r="Y8" s="17">
        <f t="shared" ref="Y8" si="4">AVERAGE(Y10:Y13)</f>
        <v>625</v>
      </c>
    </row>
    <row r="9" spans="1:25">
      <c r="A9" t="s">
        <v>22</v>
      </c>
      <c r="B9" t="s">
        <v>235</v>
      </c>
      <c r="C9" t="s">
        <v>236</v>
      </c>
      <c r="D9" t="s">
        <v>234</v>
      </c>
      <c r="E9" t="s">
        <v>3</v>
      </c>
      <c r="F9" t="s">
        <v>43</v>
      </c>
      <c r="G9" t="s">
        <v>44</v>
      </c>
      <c r="H9" t="s">
        <v>47</v>
      </c>
      <c r="I9" t="s">
        <v>48</v>
      </c>
      <c r="J9" t="s">
        <v>49</v>
      </c>
      <c r="K9" t="s">
        <v>249</v>
      </c>
      <c r="L9" t="s">
        <v>0</v>
      </c>
      <c r="M9" t="s">
        <v>128</v>
      </c>
      <c r="N9" t="s">
        <v>14</v>
      </c>
      <c r="O9" t="s">
        <v>45</v>
      </c>
      <c r="P9" t="s">
        <v>46</v>
      </c>
      <c r="Q9" t="s">
        <v>4</v>
      </c>
      <c r="R9" t="s">
        <v>25</v>
      </c>
      <c r="S9" t="s">
        <v>1</v>
      </c>
      <c r="T9" t="s">
        <v>5</v>
      </c>
      <c r="U9" t="s">
        <v>15</v>
      </c>
      <c r="V9" t="s">
        <v>24</v>
      </c>
      <c r="W9" t="s">
        <v>23</v>
      </c>
      <c r="X9" t="s">
        <v>56</v>
      </c>
      <c r="Y9" t="s">
        <v>6</v>
      </c>
    </row>
    <row r="10" spans="1:25">
      <c r="A10" s="20" t="s">
        <v>256</v>
      </c>
      <c r="B10" t="s">
        <v>127</v>
      </c>
      <c r="C10" t="s">
        <v>12</v>
      </c>
      <c r="D10" s="4">
        <v>38</v>
      </c>
      <c r="E10" s="3">
        <v>0.6</v>
      </c>
      <c r="F10">
        <v>9</v>
      </c>
      <c r="G10">
        <v>5</v>
      </c>
      <c r="I10">
        <v>2.5</v>
      </c>
      <c r="J10">
        <v>1.5</v>
      </c>
      <c r="L10" s="1">
        <v>0.4</v>
      </c>
      <c r="M10" s="1">
        <v>80</v>
      </c>
      <c r="N10" s="1">
        <v>13000</v>
      </c>
      <c r="Q10">
        <v>900</v>
      </c>
      <c r="R10" s="1"/>
      <c r="S10" s="1"/>
      <c r="T10">
        <v>250</v>
      </c>
      <c r="X10">
        <v>400</v>
      </c>
      <c r="Y10">
        <v>900</v>
      </c>
    </row>
    <row r="11" spans="1:25">
      <c r="A11" s="20" t="s">
        <v>130</v>
      </c>
      <c r="B11" t="s">
        <v>127</v>
      </c>
      <c r="C11" t="s">
        <v>12</v>
      </c>
      <c r="D11" s="4">
        <v>33</v>
      </c>
      <c r="E11" s="3">
        <v>1.9</v>
      </c>
      <c r="L11" s="1">
        <v>1.5</v>
      </c>
      <c r="M11" s="1"/>
      <c r="N11" s="1"/>
      <c r="Q11">
        <v>550</v>
      </c>
      <c r="R11" s="1">
        <v>100</v>
      </c>
      <c r="S11" s="1">
        <v>250</v>
      </c>
      <c r="T11">
        <v>80</v>
      </c>
      <c r="W11">
        <v>50</v>
      </c>
      <c r="X11">
        <v>900</v>
      </c>
      <c r="Y11">
        <v>800</v>
      </c>
    </row>
    <row r="12" spans="1:25">
      <c r="A12" t="s">
        <v>129</v>
      </c>
      <c r="B12" t="s">
        <v>127</v>
      </c>
      <c r="C12" t="s">
        <v>12</v>
      </c>
      <c r="D12" s="4">
        <v>32.9</v>
      </c>
      <c r="E12" s="4">
        <v>2</v>
      </c>
      <c r="L12" s="1">
        <v>1.5</v>
      </c>
      <c r="M12" s="1"/>
      <c r="N12" s="1"/>
      <c r="Q12" s="11">
        <v>300</v>
      </c>
      <c r="R12" s="1">
        <v>100</v>
      </c>
      <c r="S12" s="1">
        <v>200</v>
      </c>
      <c r="T12">
        <v>300</v>
      </c>
      <c r="Y12">
        <v>400</v>
      </c>
    </row>
    <row r="13" spans="1:25">
      <c r="A13" t="s">
        <v>134</v>
      </c>
      <c r="B13" t="s">
        <v>127</v>
      </c>
      <c r="C13" t="s">
        <v>12</v>
      </c>
      <c r="D13" s="4">
        <v>28</v>
      </c>
      <c r="E13" s="3">
        <v>1.2</v>
      </c>
      <c r="L13" s="1">
        <v>0.4</v>
      </c>
      <c r="M13" s="1"/>
      <c r="N13" s="1"/>
      <c r="Q13" s="11">
        <v>300</v>
      </c>
      <c r="R13" s="1"/>
      <c r="S13" s="1"/>
      <c r="T13">
        <v>300</v>
      </c>
      <c r="Y13">
        <v>400</v>
      </c>
    </row>
    <row r="14" spans="1:25">
      <c r="A14" t="s">
        <v>133</v>
      </c>
      <c r="B14" t="s">
        <v>127</v>
      </c>
      <c r="C14" t="s">
        <v>12</v>
      </c>
      <c r="D14" s="4">
        <v>22.5</v>
      </c>
      <c r="E14" s="4">
        <v>12.5</v>
      </c>
      <c r="L14" s="1">
        <v>1</v>
      </c>
      <c r="M14" s="1"/>
      <c r="N14" s="1"/>
      <c r="Q14" s="11">
        <v>300</v>
      </c>
      <c r="R14" s="1">
        <v>100</v>
      </c>
      <c r="S14" s="1">
        <v>200</v>
      </c>
      <c r="T14">
        <v>500</v>
      </c>
      <c r="Y14">
        <v>200</v>
      </c>
    </row>
    <row r="15" spans="1:25">
      <c r="A15" t="s">
        <v>255</v>
      </c>
      <c r="B15" t="s">
        <v>127</v>
      </c>
      <c r="C15" t="s">
        <v>12</v>
      </c>
      <c r="D15" s="4">
        <v>20</v>
      </c>
      <c r="E15" s="4">
        <v>1</v>
      </c>
      <c r="F15">
        <v>7</v>
      </c>
      <c r="G15">
        <v>4</v>
      </c>
      <c r="H15">
        <v>0.03</v>
      </c>
      <c r="I15">
        <v>3.5</v>
      </c>
      <c r="J15">
        <v>3</v>
      </c>
      <c r="L15" s="1">
        <v>0.2</v>
      </c>
      <c r="M15" s="1">
        <v>20</v>
      </c>
      <c r="N15" s="1">
        <v>70000</v>
      </c>
      <c r="Q15" s="11">
        <v>400</v>
      </c>
      <c r="R15" s="1"/>
      <c r="S15" s="1"/>
      <c r="T15">
        <v>300</v>
      </c>
      <c r="Y15">
        <v>400</v>
      </c>
    </row>
    <row r="16" spans="1:25">
      <c r="A16" t="s">
        <v>136</v>
      </c>
      <c r="B16" t="s">
        <v>127</v>
      </c>
      <c r="D16" s="4">
        <v>2.8</v>
      </c>
      <c r="E16" s="4">
        <v>25.5</v>
      </c>
      <c r="L16" s="1">
        <v>0.1</v>
      </c>
      <c r="M16" s="1"/>
      <c r="N16" s="1">
        <v>180000</v>
      </c>
      <c r="Q16" s="11">
        <v>100</v>
      </c>
      <c r="R16" s="1"/>
      <c r="S16" s="1"/>
      <c r="T16">
        <v>300</v>
      </c>
      <c r="Y16">
        <v>80</v>
      </c>
    </row>
    <row r="17" spans="1:25">
      <c r="A17" t="s">
        <v>143</v>
      </c>
      <c r="B17" t="s">
        <v>127</v>
      </c>
      <c r="D17" s="4">
        <v>2.7</v>
      </c>
      <c r="E17" s="4">
        <v>16</v>
      </c>
      <c r="L17" s="1">
        <v>0.3</v>
      </c>
      <c r="M17" s="1"/>
      <c r="N17" s="1">
        <v>270000</v>
      </c>
      <c r="Q17" s="11">
        <v>200</v>
      </c>
      <c r="R17" s="1"/>
      <c r="S17" s="1"/>
      <c r="T17">
        <v>300</v>
      </c>
      <c r="Y17">
        <v>100</v>
      </c>
    </row>
    <row r="18" spans="1:25">
      <c r="A18" t="s">
        <v>131</v>
      </c>
      <c r="B18" t="s">
        <v>127</v>
      </c>
      <c r="D18" s="4">
        <v>2.2999999999999998</v>
      </c>
      <c r="E18" s="1" t="s">
        <v>2</v>
      </c>
      <c r="L18" s="1">
        <v>0.5</v>
      </c>
      <c r="M18" s="1"/>
      <c r="N18" s="1"/>
      <c r="Q18" s="11">
        <v>40</v>
      </c>
      <c r="R18" s="1">
        <v>100</v>
      </c>
      <c r="S18" s="1">
        <v>200</v>
      </c>
      <c r="T18">
        <v>300</v>
      </c>
      <c r="Y18">
        <v>40</v>
      </c>
    </row>
    <row r="19" spans="1:25">
      <c r="A19" s="20" t="s">
        <v>142</v>
      </c>
      <c r="B19" t="s">
        <v>127</v>
      </c>
      <c r="D19" s="4">
        <v>2.1</v>
      </c>
      <c r="E19" s="4">
        <v>55</v>
      </c>
      <c r="F19">
        <v>11</v>
      </c>
      <c r="G19">
        <v>7</v>
      </c>
      <c r="I19">
        <v>1.5</v>
      </c>
      <c r="J19">
        <v>7</v>
      </c>
      <c r="L19" s="1">
        <v>0.4</v>
      </c>
      <c r="M19" s="1">
        <v>370000</v>
      </c>
      <c r="N19" s="1">
        <v>150000</v>
      </c>
      <c r="Q19" s="11">
        <v>200</v>
      </c>
      <c r="R19" s="1"/>
      <c r="S19" s="1"/>
      <c r="T19">
        <v>300</v>
      </c>
      <c r="Y19">
        <v>50</v>
      </c>
    </row>
    <row r="20" spans="1:25">
      <c r="A20" t="s">
        <v>140</v>
      </c>
      <c r="B20" t="s">
        <v>127</v>
      </c>
      <c r="D20" s="4">
        <v>2</v>
      </c>
      <c r="E20" s="4">
        <v>29.9</v>
      </c>
      <c r="L20" s="1">
        <v>0.4</v>
      </c>
      <c r="M20" s="1">
        <v>100000</v>
      </c>
      <c r="N20" s="1"/>
      <c r="Q20" s="11">
        <v>150</v>
      </c>
      <c r="R20" s="1"/>
      <c r="S20" s="1"/>
      <c r="T20">
        <v>300</v>
      </c>
      <c r="Y20">
        <v>50</v>
      </c>
    </row>
    <row r="21" spans="1:25">
      <c r="A21" t="s">
        <v>145</v>
      </c>
      <c r="B21" t="s">
        <v>127</v>
      </c>
      <c r="D21" s="4">
        <v>2</v>
      </c>
      <c r="E21" s="4">
        <v>19</v>
      </c>
      <c r="L21" s="1">
        <v>0.4</v>
      </c>
      <c r="M21" s="1">
        <v>270000</v>
      </c>
      <c r="N21" s="1"/>
      <c r="Q21" s="11">
        <v>100</v>
      </c>
      <c r="R21" s="1"/>
      <c r="S21" s="1"/>
      <c r="T21">
        <v>300</v>
      </c>
      <c r="Y21">
        <v>30</v>
      </c>
    </row>
    <row r="22" spans="1:25">
      <c r="A22" t="s">
        <v>144</v>
      </c>
      <c r="B22" t="s">
        <v>127</v>
      </c>
      <c r="D22" s="4">
        <v>1.45</v>
      </c>
      <c r="E22" s="4">
        <v>22</v>
      </c>
      <c r="L22" s="1">
        <v>0.1</v>
      </c>
      <c r="M22" s="1">
        <v>0</v>
      </c>
      <c r="N22" s="1">
        <v>300000</v>
      </c>
      <c r="Q22" s="11">
        <v>100</v>
      </c>
      <c r="R22" s="1"/>
      <c r="S22" s="1"/>
      <c r="T22">
        <v>300</v>
      </c>
      <c r="Y22">
        <v>30</v>
      </c>
    </row>
    <row r="23" spans="1:25">
      <c r="A23" t="s">
        <v>135</v>
      </c>
      <c r="B23" t="s">
        <v>127</v>
      </c>
      <c r="D23" s="4">
        <v>1.4</v>
      </c>
      <c r="E23" s="4">
        <v>15.9</v>
      </c>
      <c r="L23" s="1">
        <v>0.1</v>
      </c>
      <c r="M23" s="1">
        <v>0</v>
      </c>
      <c r="N23" s="1">
        <v>300000</v>
      </c>
      <c r="Q23" s="11">
        <v>400</v>
      </c>
      <c r="R23" s="1"/>
      <c r="S23" s="1"/>
      <c r="T23">
        <v>300</v>
      </c>
      <c r="Y23">
        <v>300</v>
      </c>
    </row>
    <row r="24" spans="1:25">
      <c r="A24" t="s">
        <v>138</v>
      </c>
      <c r="B24" t="s">
        <v>127</v>
      </c>
      <c r="D24" s="4">
        <v>1.2</v>
      </c>
      <c r="E24" s="4">
        <v>27.7</v>
      </c>
      <c r="L24" s="1">
        <v>1</v>
      </c>
      <c r="M24" s="1"/>
      <c r="N24" s="1">
        <v>210000</v>
      </c>
      <c r="Q24" s="11">
        <v>50</v>
      </c>
      <c r="R24" s="1"/>
      <c r="S24" s="1"/>
      <c r="T24">
        <v>300</v>
      </c>
      <c r="Y24">
        <v>50</v>
      </c>
    </row>
    <row r="25" spans="1:25">
      <c r="A25" s="20" t="s">
        <v>141</v>
      </c>
      <c r="B25" t="s">
        <v>127</v>
      </c>
      <c r="D25" s="4">
        <v>1.2</v>
      </c>
      <c r="E25" s="4">
        <v>24.6</v>
      </c>
      <c r="F25">
        <v>9</v>
      </c>
      <c r="G25">
        <v>2.5</v>
      </c>
      <c r="H25">
        <v>0.15</v>
      </c>
      <c r="I25">
        <v>0.7</v>
      </c>
      <c r="J25">
        <v>9</v>
      </c>
      <c r="L25" s="1">
        <v>0.4</v>
      </c>
      <c r="M25" s="1">
        <v>320000</v>
      </c>
      <c r="N25" s="1">
        <v>250000</v>
      </c>
      <c r="Q25" s="11">
        <v>100</v>
      </c>
      <c r="R25" s="1"/>
      <c r="S25" s="1"/>
      <c r="T25">
        <v>300</v>
      </c>
      <c r="Y25">
        <v>30</v>
      </c>
    </row>
    <row r="26" spans="1:25">
      <c r="A26" t="s">
        <v>139</v>
      </c>
      <c r="B26" t="s">
        <v>127</v>
      </c>
      <c r="D26" s="4">
        <v>0.9</v>
      </c>
      <c r="E26" s="4">
        <v>18.3</v>
      </c>
      <c r="L26" s="1">
        <v>0.8</v>
      </c>
      <c r="M26" s="1">
        <v>0</v>
      </c>
      <c r="N26" s="1">
        <v>320000</v>
      </c>
      <c r="Q26" s="11">
        <v>100</v>
      </c>
      <c r="R26" s="1"/>
      <c r="S26" s="1"/>
      <c r="T26">
        <v>300</v>
      </c>
      <c r="Y26">
        <v>40</v>
      </c>
    </row>
    <row r="27" spans="1:25">
      <c r="A27" t="s">
        <v>137</v>
      </c>
      <c r="B27" t="s">
        <v>127</v>
      </c>
      <c r="D27" s="4">
        <v>0.6</v>
      </c>
      <c r="E27" s="4">
        <v>42.9</v>
      </c>
      <c r="L27" s="1">
        <v>0.6</v>
      </c>
      <c r="M27" s="1">
        <v>6000</v>
      </c>
      <c r="N27" s="1">
        <v>70000</v>
      </c>
      <c r="Q27" s="11">
        <v>300</v>
      </c>
      <c r="R27" s="1"/>
      <c r="S27" s="1"/>
      <c r="T27">
        <v>300</v>
      </c>
      <c r="Y27">
        <v>50</v>
      </c>
    </row>
    <row r="28" spans="1:25">
      <c r="A28" t="s">
        <v>132</v>
      </c>
      <c r="B28" t="s">
        <v>127</v>
      </c>
      <c r="D28" s="4">
        <v>0.5</v>
      </c>
      <c r="E28" s="4">
        <v>2</v>
      </c>
      <c r="L28" s="1">
        <v>0.5</v>
      </c>
      <c r="M28" s="1"/>
      <c r="N28" s="1"/>
      <c r="Q28" s="11">
        <v>20</v>
      </c>
      <c r="R28" s="1">
        <v>100</v>
      </c>
      <c r="S28" s="1">
        <v>100</v>
      </c>
      <c r="T28">
        <v>300</v>
      </c>
      <c r="Y28">
        <v>40</v>
      </c>
    </row>
    <row r="29" spans="1:25">
      <c r="Q29" s="11"/>
    </row>
    <row r="30" spans="1:25">
      <c r="Q30" s="11"/>
    </row>
    <row r="31" spans="1:25">
      <c r="Q31" s="11"/>
    </row>
    <row r="32" spans="1:25">
      <c r="Q32" s="11"/>
    </row>
    <row r="33" spans="17:17">
      <c r="Q33" s="11"/>
    </row>
    <row r="34" spans="17:17">
      <c r="Q34" s="11"/>
    </row>
    <row r="35" spans="17:17">
      <c r="Q35" s="11"/>
    </row>
  </sheetData>
  <sortState ref="A8:X26">
    <sortCondition descending="1" ref="D8:D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Summary</vt:lpstr>
      <vt:lpstr>oxides</vt:lpstr>
      <vt:lpstr>Lake</vt:lpstr>
      <vt:lpstr>Shaw</vt:lpstr>
      <vt:lpstr>Parker</vt:lpstr>
      <vt:lpstr>Tennycape</vt:lpstr>
      <vt:lpstr>MacDonald</vt:lpstr>
      <vt:lpstr>Minasville</vt:lpstr>
      <vt:lpstr>BlackRock</vt:lpstr>
      <vt:lpstr>EMtn</vt:lpstr>
      <vt:lpstr>MnMines</vt:lpstr>
      <vt:lpstr>Brookdale</vt:lpstr>
      <vt:lpstr>McCuish</vt:lpstr>
      <vt:lpstr>Morrison</vt:lpstr>
      <vt:lpstr>Bridgeville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2011-03-28T14:16:39Z</dcterms:created>
  <dcterms:modified xsi:type="dcterms:W3CDTF">2011-04-16T10:06:33Z</dcterms:modified>
</cp:coreProperties>
</file>