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na\Documents\Network Solutions\SedOres Site\Manganese\data\Black Sea\"/>
    </mc:Choice>
  </mc:AlternateContent>
  <xr:revisionPtr revIDLastSave="0" documentId="13_ncr:1_{60A1DC67-1770-46E3-AC32-31FE90E61543}" xr6:coauthVersionLast="45" xr6:coauthVersionMax="45" xr10:uidLastSave="{00000000-0000-0000-0000-000000000000}"/>
  <bookViews>
    <workbookView xWindow="28680" yWindow="-120" windowWidth="29040" windowHeight="17640" activeTab="5" xr2:uid="{EFDA2839-1BD5-40E3-A441-F05ABC016502}"/>
  </bookViews>
  <sheets>
    <sheet name="Del13c-Mn" sheetId="2" r:id="rId1"/>
    <sheet name="Del18O-13C" sheetId="3" r:id="rId2"/>
    <sheet name="Ce-oxide" sheetId="4" r:id="rId3"/>
    <sheet name="Ce-carb " sheetId="5" r:id="rId4"/>
    <sheet name="Eu-oxide" sheetId="6" r:id="rId5"/>
    <sheet name="EU-carb" sheetId="7" r:id="rId6"/>
    <sheet name="Data" sheetId="1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G57" i="1" l="1"/>
  <c r="BT57" i="1"/>
  <c r="BQ57" i="1"/>
  <c r="BP57" i="1"/>
  <c r="BO57" i="1"/>
  <c r="BM57" i="1"/>
  <c r="BL57" i="1"/>
  <c r="BW57" i="1" s="1"/>
  <c r="O57" i="1"/>
  <c r="CG56" i="1"/>
  <c r="BT56" i="1"/>
  <c r="BQ56" i="1"/>
  <c r="BP56" i="1"/>
  <c r="BO56" i="1"/>
  <c r="BN56" i="1"/>
  <c r="BU56" i="1" s="1"/>
  <c r="BM56" i="1"/>
  <c r="BL56" i="1"/>
  <c r="BW56" i="1" s="1"/>
  <c r="O56" i="1"/>
  <c r="CG55" i="1"/>
  <c r="O55" i="1"/>
  <c r="BW54" i="1"/>
  <c r="BT54" i="1"/>
  <c r="BS54" i="1"/>
  <c r="BR54" i="1"/>
  <c r="BQ54" i="1"/>
  <c r="BV54" i="1" s="1"/>
  <c r="BP54" i="1"/>
  <c r="BO54" i="1"/>
  <c r="BN54" i="1" s="1"/>
  <c r="BM54" i="1"/>
  <c r="BL54" i="1"/>
  <c r="O54" i="1"/>
  <c r="BT53" i="1"/>
  <c r="BS53" i="1"/>
  <c r="BR53" i="1"/>
  <c r="BV53" i="1" s="1"/>
  <c r="BQ53" i="1"/>
  <c r="BP53" i="1"/>
  <c r="BO53" i="1"/>
  <c r="BN53" i="1"/>
  <c r="BM53" i="1"/>
  <c r="BU53" i="1" s="1"/>
  <c r="BL53" i="1"/>
  <c r="BW53" i="1" s="1"/>
  <c r="O53" i="1"/>
  <c r="BW52" i="1"/>
  <c r="BT52" i="1"/>
  <c r="BS52" i="1"/>
  <c r="BR52" i="1"/>
  <c r="BQ52" i="1"/>
  <c r="BV52" i="1" s="1"/>
  <c r="BP52" i="1"/>
  <c r="BO52" i="1"/>
  <c r="BN52" i="1" s="1"/>
  <c r="BM52" i="1"/>
  <c r="BU52" i="1" s="1"/>
  <c r="BL52" i="1"/>
  <c r="O52" i="1"/>
  <c r="BT51" i="1"/>
  <c r="BS51" i="1"/>
  <c r="BR51" i="1"/>
  <c r="BQ51" i="1"/>
  <c r="BP51" i="1"/>
  <c r="BV51" i="1" s="1"/>
  <c r="BO51" i="1"/>
  <c r="BN51" i="1"/>
  <c r="BM51" i="1"/>
  <c r="BU51" i="1" s="1"/>
  <c r="BL51" i="1"/>
  <c r="BW51" i="1" s="1"/>
  <c r="O51" i="1"/>
  <c r="O50" i="1"/>
  <c r="BT49" i="1"/>
  <c r="BS49" i="1"/>
  <c r="BR49" i="1"/>
  <c r="BQ49" i="1"/>
  <c r="BV49" i="1" s="1"/>
  <c r="BP49" i="1"/>
  <c r="BO49" i="1"/>
  <c r="BM49" i="1"/>
  <c r="BL49" i="1"/>
  <c r="BW49" i="1" s="1"/>
  <c r="O49" i="1"/>
  <c r="O48" i="1"/>
  <c r="BW47" i="1"/>
  <c r="BT47" i="1"/>
  <c r="BS47" i="1"/>
  <c r="BR47" i="1"/>
  <c r="BQ47" i="1"/>
  <c r="BV47" i="1" s="1"/>
  <c r="BP47" i="1"/>
  <c r="BO47" i="1"/>
  <c r="BM47" i="1"/>
  <c r="BL47" i="1"/>
  <c r="BN47" i="1" s="1"/>
  <c r="O47" i="1"/>
  <c r="BW46" i="1"/>
  <c r="BT46" i="1"/>
  <c r="BS46" i="1"/>
  <c r="BR46" i="1"/>
  <c r="BQ46" i="1"/>
  <c r="BV46" i="1" s="1"/>
  <c r="BP46" i="1"/>
  <c r="BO46" i="1"/>
  <c r="BM46" i="1"/>
  <c r="BL46" i="1"/>
  <c r="BN46" i="1" s="1"/>
  <c r="O46" i="1"/>
  <c r="O45" i="1"/>
  <c r="BW44" i="1"/>
  <c r="BT44" i="1"/>
  <c r="BS44" i="1"/>
  <c r="BR44" i="1"/>
  <c r="BQ44" i="1"/>
  <c r="BV44" i="1" s="1"/>
  <c r="BP44" i="1"/>
  <c r="BO44" i="1"/>
  <c r="BM44" i="1"/>
  <c r="BL44" i="1"/>
  <c r="BN44" i="1" s="1"/>
  <c r="O44" i="1"/>
  <c r="CI43" i="1"/>
  <c r="BT43" i="1"/>
  <c r="BS43" i="1"/>
  <c r="BQ43" i="1"/>
  <c r="BP43" i="1"/>
  <c r="BR43" i="1" s="1"/>
  <c r="BO43" i="1"/>
  <c r="BN43" i="1"/>
  <c r="BM43" i="1"/>
  <c r="BU43" i="1" s="1"/>
  <c r="BL43" i="1"/>
  <c r="BW43" i="1" s="1"/>
  <c r="O43" i="1"/>
  <c r="CI42" i="1"/>
  <c r="BW42" i="1"/>
  <c r="BT42" i="1"/>
  <c r="BS42" i="1"/>
  <c r="BQ42" i="1"/>
  <c r="BV42" i="1" s="1"/>
  <c r="BP42" i="1"/>
  <c r="BR42" i="1" s="1"/>
  <c r="BO42" i="1"/>
  <c r="BN42" i="1" s="1"/>
  <c r="BM42" i="1"/>
  <c r="BU42" i="1" s="1"/>
  <c r="BL42" i="1"/>
  <c r="O42" i="1"/>
  <c r="CI41" i="1"/>
  <c r="BW41" i="1"/>
  <c r="BT41" i="1"/>
  <c r="BR41" i="1"/>
  <c r="BQ41" i="1"/>
  <c r="BP41" i="1"/>
  <c r="BV41" i="1" s="1"/>
  <c r="BO41" i="1"/>
  <c r="BN41" i="1"/>
  <c r="BM41" i="1"/>
  <c r="BL41" i="1"/>
  <c r="BU41" i="1" s="1"/>
  <c r="BH41" i="1"/>
  <c r="O41" i="1"/>
  <c r="BT40" i="1"/>
  <c r="BS40" i="1"/>
  <c r="BR40" i="1"/>
  <c r="BQ40" i="1"/>
  <c r="BV40" i="1" s="1"/>
  <c r="BP40" i="1"/>
  <c r="BO40" i="1"/>
  <c r="BM40" i="1"/>
  <c r="BL40" i="1"/>
  <c r="BW40" i="1" s="1"/>
  <c r="BH40" i="1"/>
  <c r="O40" i="1"/>
  <c r="CI39" i="1"/>
  <c r="CI34" i="1" s="1"/>
  <c r="BT39" i="1"/>
  <c r="BR39" i="1"/>
  <c r="BQ39" i="1"/>
  <c r="BV39" i="1" s="1"/>
  <c r="BP39" i="1"/>
  <c r="BO39" i="1"/>
  <c r="BM39" i="1"/>
  <c r="BL39" i="1"/>
  <c r="BW39" i="1" s="1"/>
  <c r="BH39" i="1"/>
  <c r="O39" i="1"/>
  <c r="BW38" i="1"/>
  <c r="BT38" i="1"/>
  <c r="BS38" i="1"/>
  <c r="BR38" i="1"/>
  <c r="BQ38" i="1"/>
  <c r="BP38" i="1"/>
  <c r="BV38" i="1" s="1"/>
  <c r="BO38" i="1"/>
  <c r="BN38" i="1"/>
  <c r="BM38" i="1"/>
  <c r="BU38" i="1" s="1"/>
  <c r="BL38" i="1"/>
  <c r="O38" i="1"/>
  <c r="BT37" i="1"/>
  <c r="BS37" i="1"/>
  <c r="BS34" i="1" s="1"/>
  <c r="BR37" i="1"/>
  <c r="BQ37" i="1"/>
  <c r="BP37" i="1"/>
  <c r="BV37" i="1" s="1"/>
  <c r="BO37" i="1"/>
  <c r="BM37" i="1"/>
  <c r="BL37" i="1"/>
  <c r="BW37" i="1" s="1"/>
  <c r="O37" i="1"/>
  <c r="O34" i="1" s="1"/>
  <c r="BW36" i="1"/>
  <c r="BT36" i="1"/>
  <c r="BR36" i="1"/>
  <c r="BQ36" i="1"/>
  <c r="BQ34" i="1" s="1"/>
  <c r="BP36" i="1"/>
  <c r="BO36" i="1"/>
  <c r="BN36" i="1" s="1"/>
  <c r="BM36" i="1"/>
  <c r="BL36" i="1"/>
  <c r="BU36" i="1" s="1"/>
  <c r="O36" i="1"/>
  <c r="CI35" i="1"/>
  <c r="BW35" i="1"/>
  <c r="BV35" i="1"/>
  <c r="BT35" i="1"/>
  <c r="BT34" i="1" s="1"/>
  <c r="BS35" i="1"/>
  <c r="BR35" i="1"/>
  <c r="BQ35" i="1"/>
  <c r="BP35" i="1"/>
  <c r="BO35" i="1"/>
  <c r="BO34" i="1" s="1"/>
  <c r="BM35" i="1"/>
  <c r="BL35" i="1"/>
  <c r="BN35" i="1" s="1"/>
  <c r="O35" i="1"/>
  <c r="CH34" i="1"/>
  <c r="CG34" i="1"/>
  <c r="CF34" i="1"/>
  <c r="CD34" i="1"/>
  <c r="CC34" i="1"/>
  <c r="BR34" i="1"/>
  <c r="BK34" i="1"/>
  <c r="BJ34" i="1"/>
  <c r="BG34" i="1"/>
  <c r="BF34" i="1"/>
  <c r="BE34" i="1"/>
  <c r="BD34" i="1"/>
  <c r="BC34" i="1"/>
  <c r="BB34" i="1"/>
  <c r="BA34" i="1"/>
  <c r="AY34" i="1"/>
  <c r="AX34" i="1"/>
  <c r="AH34" i="1"/>
  <c r="AG34" i="1"/>
  <c r="AF34" i="1"/>
  <c r="AE34" i="1"/>
  <c r="AB34" i="1"/>
  <c r="Y34" i="1"/>
  <c r="X34" i="1"/>
  <c r="U34" i="1"/>
  <c r="T34" i="1"/>
  <c r="S34" i="1"/>
  <c r="Q34" i="1"/>
  <c r="N34" i="1"/>
  <c r="M34" i="1"/>
  <c r="L34" i="1"/>
  <c r="K34" i="1"/>
  <c r="J34" i="1"/>
  <c r="I34" i="1"/>
  <c r="H34" i="1"/>
  <c r="G34" i="1"/>
  <c r="F34" i="1"/>
  <c r="E34" i="1"/>
  <c r="D34" i="1"/>
  <c r="BW32" i="1"/>
  <c r="BT32" i="1"/>
  <c r="BS32" i="1"/>
  <c r="BQ32" i="1"/>
  <c r="BP32" i="1"/>
  <c r="BO32" i="1"/>
  <c r="BN32" i="1"/>
  <c r="BM32" i="1"/>
  <c r="BU32" i="1" s="1"/>
  <c r="BL32" i="1"/>
  <c r="O32" i="1"/>
  <c r="BT31" i="1"/>
  <c r="BS31" i="1"/>
  <c r="BR31" i="1"/>
  <c r="BQ31" i="1"/>
  <c r="BV31" i="1" s="1"/>
  <c r="BP31" i="1"/>
  <c r="BO31" i="1"/>
  <c r="BM31" i="1"/>
  <c r="BL31" i="1"/>
  <c r="BW31" i="1" s="1"/>
  <c r="O31" i="1"/>
  <c r="O30" i="1"/>
  <c r="O29" i="1"/>
  <c r="BT28" i="1"/>
  <c r="BS28" i="1"/>
  <c r="BR28" i="1"/>
  <c r="BQ28" i="1"/>
  <c r="BV28" i="1" s="1"/>
  <c r="BP28" i="1"/>
  <c r="BO28" i="1"/>
  <c r="BM28" i="1"/>
  <c r="BL28" i="1"/>
  <c r="BW28" i="1" s="1"/>
  <c r="O28" i="1"/>
  <c r="O27" i="1"/>
  <c r="BW26" i="1"/>
  <c r="BT26" i="1"/>
  <c r="BS26" i="1"/>
  <c r="BR26" i="1"/>
  <c r="BQ26" i="1"/>
  <c r="BV26" i="1" s="1"/>
  <c r="BP26" i="1"/>
  <c r="BO26" i="1"/>
  <c r="BM26" i="1"/>
  <c r="BL26" i="1"/>
  <c r="BN26" i="1" s="1"/>
  <c r="O26" i="1"/>
  <c r="O25" i="1"/>
  <c r="O24" i="1"/>
  <c r="BW23" i="1"/>
  <c r="BT23" i="1"/>
  <c r="BS23" i="1"/>
  <c r="BR23" i="1"/>
  <c r="BQ23" i="1"/>
  <c r="BV23" i="1" s="1"/>
  <c r="BP23" i="1"/>
  <c r="BO23" i="1"/>
  <c r="BN23" i="1" s="1"/>
  <c r="BM23" i="1"/>
  <c r="BU23" i="1" s="1"/>
  <c r="BL23" i="1"/>
  <c r="O23" i="1"/>
  <c r="BV22" i="1"/>
  <c r="BT22" i="1"/>
  <c r="BS22" i="1"/>
  <c r="BR22" i="1"/>
  <c r="BQ22" i="1"/>
  <c r="BP22" i="1"/>
  <c r="BO22" i="1"/>
  <c r="BN22" i="1"/>
  <c r="BM22" i="1"/>
  <c r="BU22" i="1" s="1"/>
  <c r="BL22" i="1"/>
  <c r="BW22" i="1" s="1"/>
  <c r="O22" i="1"/>
  <c r="O21" i="1"/>
  <c r="BT20" i="1"/>
  <c r="BS20" i="1"/>
  <c r="BR20" i="1"/>
  <c r="BQ20" i="1"/>
  <c r="BV20" i="1" s="1"/>
  <c r="BP20" i="1"/>
  <c r="BO20" i="1"/>
  <c r="BM20" i="1"/>
  <c r="BL20" i="1"/>
  <c r="BW20" i="1" s="1"/>
  <c r="O20" i="1"/>
  <c r="O19" i="1"/>
  <c r="BW18" i="1"/>
  <c r="BT18" i="1"/>
  <c r="BS18" i="1"/>
  <c r="BR18" i="1"/>
  <c r="BQ18" i="1"/>
  <c r="BV18" i="1" s="1"/>
  <c r="BP18" i="1"/>
  <c r="BO18" i="1"/>
  <c r="BM18" i="1"/>
  <c r="BU18" i="1" s="1"/>
  <c r="BL18" i="1"/>
  <c r="BN18" i="1" s="1"/>
  <c r="O18" i="1"/>
  <c r="BW17" i="1"/>
  <c r="BV17" i="1"/>
  <c r="BT17" i="1"/>
  <c r="BS17" i="1"/>
  <c r="BR17" i="1"/>
  <c r="BQ17" i="1"/>
  <c r="BP17" i="1"/>
  <c r="BO17" i="1"/>
  <c r="BM17" i="1"/>
  <c r="BU17" i="1" s="1"/>
  <c r="BL17" i="1"/>
  <c r="BN17" i="1" s="1"/>
  <c r="O17" i="1"/>
  <c r="O16" i="1"/>
  <c r="BT15" i="1"/>
  <c r="BS15" i="1"/>
  <c r="BS7" i="1" s="1"/>
  <c r="BR15" i="1"/>
  <c r="BQ15" i="1"/>
  <c r="BV15" i="1" s="1"/>
  <c r="BP15" i="1"/>
  <c r="BO15" i="1"/>
  <c r="BM15" i="1"/>
  <c r="BL15" i="1"/>
  <c r="BW15" i="1" s="1"/>
  <c r="O15" i="1"/>
  <c r="BW14" i="1"/>
  <c r="BT14" i="1"/>
  <c r="BS14" i="1"/>
  <c r="BR14" i="1"/>
  <c r="BQ14" i="1"/>
  <c r="BV14" i="1" s="1"/>
  <c r="BP14" i="1"/>
  <c r="BO14" i="1"/>
  <c r="BM14" i="1"/>
  <c r="BL14" i="1"/>
  <c r="BN14" i="1" s="1"/>
  <c r="O14" i="1"/>
  <c r="BW13" i="1"/>
  <c r="BV13" i="1"/>
  <c r="BT13" i="1"/>
  <c r="BS13" i="1"/>
  <c r="BR13" i="1"/>
  <c r="BQ13" i="1"/>
  <c r="BP13" i="1"/>
  <c r="BO13" i="1"/>
  <c r="BM13" i="1"/>
  <c r="BL13" i="1"/>
  <c r="BN13" i="1" s="1"/>
  <c r="O13" i="1"/>
  <c r="O12" i="1"/>
  <c r="O11" i="1"/>
  <c r="BV10" i="1"/>
  <c r="BT10" i="1"/>
  <c r="BR10" i="1"/>
  <c r="BQ10" i="1"/>
  <c r="BP10" i="1"/>
  <c r="BO10" i="1"/>
  <c r="BN10" i="1" s="1"/>
  <c r="BM10" i="1"/>
  <c r="BU10" i="1" s="1"/>
  <c r="BL10" i="1"/>
  <c r="BW10" i="1" s="1"/>
  <c r="O10" i="1"/>
  <c r="BW9" i="1"/>
  <c r="BT9" i="1"/>
  <c r="BR9" i="1"/>
  <c r="BQ9" i="1"/>
  <c r="BQ7" i="1" s="1"/>
  <c r="BV7" i="1" s="1"/>
  <c r="BP9" i="1"/>
  <c r="BO9" i="1"/>
  <c r="BN9" i="1" s="1"/>
  <c r="BM9" i="1"/>
  <c r="BL9" i="1"/>
  <c r="O9" i="1"/>
  <c r="BV8" i="1"/>
  <c r="BT8" i="1"/>
  <c r="BT7" i="1" s="1"/>
  <c r="BR8" i="1"/>
  <c r="BQ8" i="1"/>
  <c r="BP8" i="1"/>
  <c r="BO8" i="1"/>
  <c r="BN8" i="1" s="1"/>
  <c r="BM8" i="1"/>
  <c r="BL8" i="1"/>
  <c r="BL7" i="1" s="1"/>
  <c r="O8" i="1"/>
  <c r="BR7" i="1"/>
  <c r="BP7" i="1"/>
  <c r="BK7" i="1"/>
  <c r="BJ7" i="1"/>
  <c r="BG7" i="1"/>
  <c r="BF7" i="1"/>
  <c r="BE7" i="1"/>
  <c r="BD7" i="1"/>
  <c r="BC7" i="1"/>
  <c r="BB7" i="1"/>
  <c r="BA7" i="1"/>
  <c r="AY7" i="1"/>
  <c r="AX7" i="1"/>
  <c r="AH7" i="1"/>
  <c r="AG7" i="1"/>
  <c r="AF7" i="1"/>
  <c r="AE7" i="1"/>
  <c r="AB7" i="1"/>
  <c r="Y7" i="1"/>
  <c r="X7" i="1"/>
  <c r="U7" i="1"/>
  <c r="T7" i="1"/>
  <c r="S7" i="1"/>
  <c r="Q7" i="1"/>
  <c r="N7" i="1"/>
  <c r="M7" i="1"/>
  <c r="L7" i="1"/>
  <c r="K7" i="1"/>
  <c r="J7" i="1"/>
  <c r="I7" i="1"/>
  <c r="H7" i="1"/>
  <c r="G7" i="1"/>
  <c r="F7" i="1"/>
  <c r="E7" i="1"/>
  <c r="D7" i="1"/>
  <c r="O7" i="1" s="1"/>
  <c r="BU31" i="1" l="1"/>
  <c r="BV34" i="1"/>
  <c r="BV43" i="1"/>
  <c r="BU26" i="1"/>
  <c r="BU35" i="1"/>
  <c r="BW34" i="1"/>
  <c r="BU46" i="1"/>
  <c r="BU13" i="1"/>
  <c r="BU47" i="1"/>
  <c r="BW7" i="1"/>
  <c r="BU8" i="1"/>
  <c r="BU9" i="1"/>
  <c r="BU14" i="1"/>
  <c r="BU44" i="1"/>
  <c r="BU54" i="1"/>
  <c r="BW8" i="1"/>
  <c r="BN15" i="1"/>
  <c r="BU15" i="1" s="1"/>
  <c r="BN31" i="1"/>
  <c r="BN37" i="1"/>
  <c r="BN34" i="1" s="1"/>
  <c r="BN57" i="1"/>
  <c r="BU57" i="1" s="1"/>
  <c r="BN20" i="1"/>
  <c r="BU20" i="1" s="1"/>
  <c r="BN28" i="1"/>
  <c r="BU28" i="1" s="1"/>
  <c r="BR32" i="1"/>
  <c r="BV32" i="1" s="1"/>
  <c r="BL34" i="1"/>
  <c r="BN40" i="1"/>
  <c r="BU40" i="1" s="1"/>
  <c r="BN49" i="1"/>
  <c r="BU49" i="1" s="1"/>
  <c r="BM7" i="1"/>
  <c r="BM34" i="1"/>
  <c r="BV9" i="1"/>
  <c r="BV36" i="1"/>
  <c r="BN39" i="1"/>
  <c r="BU39" i="1" s="1"/>
  <c r="BO7" i="1"/>
  <c r="BP34" i="1"/>
  <c r="BU34" i="1" l="1"/>
  <c r="BU7" i="1"/>
  <c r="BU37" i="1"/>
  <c r="BN7" i="1"/>
</calcChain>
</file>

<file path=xl/sharedStrings.xml><?xml version="1.0" encoding="utf-8"?>
<sst xmlns="http://schemas.openxmlformats.org/spreadsheetml/2006/main" count="226" uniqueCount="178">
  <si>
    <t>Binkilic</t>
  </si>
  <si>
    <t>oxide</t>
  </si>
  <si>
    <t>Location</t>
  </si>
  <si>
    <t>Age, MA</t>
  </si>
  <si>
    <t>Age name</t>
  </si>
  <si>
    <t>Original size, m tonnes Mn</t>
  </si>
  <si>
    <t>Turkey</t>
  </si>
  <si>
    <t>Oligocene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</si>
  <si>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</si>
  <si>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</si>
  <si>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</si>
  <si>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</si>
  <si>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</si>
  <si>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</si>
  <si>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</si>
  <si>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Rare-earth elements, normalized</t>
  </si>
  <si>
    <t>Extrapolated to Al=0</t>
  </si>
  <si>
    <t>pdb</t>
  </si>
  <si>
    <t>Sample</t>
  </si>
  <si>
    <t>Sample Name</t>
  </si>
  <si>
    <t>type</t>
  </si>
  <si>
    <t>MnO</t>
  </si>
  <si>
    <t>Fe2O3</t>
  </si>
  <si>
    <t>SiO2</t>
  </si>
  <si>
    <t>Al2O3</t>
  </si>
  <si>
    <t>CaO</t>
  </si>
  <si>
    <t>MgO</t>
  </si>
  <si>
    <t>K2O</t>
  </si>
  <si>
    <t>Na2O</t>
  </si>
  <si>
    <t>P2O5</t>
  </si>
  <si>
    <t>TiO2</t>
  </si>
  <si>
    <t>LOI</t>
  </si>
  <si>
    <t>total</t>
  </si>
  <si>
    <t xml:space="preserve">As                  </t>
  </si>
  <si>
    <t xml:space="preserve">Ba                  </t>
  </si>
  <si>
    <t>Cd</t>
  </si>
  <si>
    <t>Co</t>
  </si>
  <si>
    <t>Cr</t>
  </si>
  <si>
    <t xml:space="preserve">Cu                  </t>
  </si>
  <si>
    <t xml:space="preserve">Mo                  </t>
  </si>
  <si>
    <t xml:space="preserve">Nb                  </t>
  </si>
  <si>
    <t xml:space="preserve">Ni                  </t>
  </si>
  <si>
    <t xml:space="preserve">Pb                  </t>
  </si>
  <si>
    <t xml:space="preserve">Rb                  </t>
  </si>
  <si>
    <t>Sc</t>
  </si>
  <si>
    <t xml:space="preserve">Sr                  </t>
  </si>
  <si>
    <t xml:space="preserve">Th                  </t>
  </si>
  <si>
    <t xml:space="preserve">U                   </t>
  </si>
  <si>
    <t xml:space="preserve">V                   </t>
  </si>
  <si>
    <t xml:space="preserve">Y                   </t>
  </si>
  <si>
    <t>Zn</t>
  </si>
  <si>
    <t>Zr</t>
  </si>
  <si>
    <t xml:space="preserve">Ag                  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</si>
  <si>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</si>
  <si>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</si>
  <si>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</si>
  <si>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</si>
  <si>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</si>
  <si>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</si>
  <si>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</si>
  <si>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</si>
  <si>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</si>
  <si>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</si>
  <si>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</si>
  <si>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</si>
  <si>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</si>
  <si>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</si>
  <si>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 xml:space="preserve">La                  </t>
  </si>
  <si>
    <t xml:space="preserve">Ce                  </t>
  </si>
  <si>
    <t xml:space="preserve">Pr                  </t>
  </si>
  <si>
    <t xml:space="preserve">Nd                  </t>
  </si>
  <si>
    <t xml:space="preserve">Sm                  </t>
  </si>
  <si>
    <t xml:space="preserve">Eu                  </t>
  </si>
  <si>
    <t xml:space="preserve">Gd                  </t>
  </si>
  <si>
    <t xml:space="preserve">Tb                  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</si>
  <si>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</si>
  <si>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</si>
  <si>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</si>
  <si>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</si>
  <si>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 xml:space="preserve">Yb                  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</si>
  <si>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</si>
  <si>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</si>
  <si>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</si>
  <si>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</si>
  <si>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</si>
  <si>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</si>
  <si>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</si>
  <si>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</si>
  <si>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</si>
  <si>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</si>
  <si>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</si>
  <si>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</si>
  <si>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</si>
  <si>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t>Ce/Ce* @Alo</t>
  </si>
  <si>
    <t>Eu/Eu* @Alo</t>
  </si>
  <si>
    <t>LaN/YbN@Al=0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</si>
  <si>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</si>
  <si>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</si>
  <si>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</si>
  <si>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</si>
  <si>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</si>
  <si>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</si>
  <si>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</si>
  <si>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pyrite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</si>
  <si>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</si>
  <si>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</si>
  <si>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Co+Cu+Ni</t>
  </si>
  <si>
    <t>Pb+Zn</t>
  </si>
  <si>
    <t>average</t>
  </si>
  <si>
    <t>5-Oz</t>
  </si>
  <si>
    <t>high-grade, oxide</t>
  </si>
  <si>
    <t>7-Oz</t>
  </si>
  <si>
    <t>8-Oz</t>
  </si>
  <si>
    <t>5-Gu</t>
  </si>
  <si>
    <t>8-Gu</t>
  </si>
  <si>
    <t>BM12</t>
  </si>
  <si>
    <t>massive</t>
  </si>
  <si>
    <t>BOP05</t>
  </si>
  <si>
    <t>pisolitic</t>
  </si>
  <si>
    <t>BOP08</t>
  </si>
  <si>
    <t>3-Gu</t>
  </si>
  <si>
    <t>BM14</t>
  </si>
  <si>
    <t>BOP03</t>
  </si>
  <si>
    <t>!010</t>
  </si>
  <si>
    <t>10-Gu</t>
  </si>
  <si>
    <t>BOP10</t>
  </si>
  <si>
    <t>6-Gu</t>
  </si>
  <si>
    <t>BOP04</t>
  </si>
  <si>
    <t>BM15</t>
  </si>
  <si>
    <t>4-Gu</t>
  </si>
  <si>
    <t>7-Gu</t>
  </si>
  <si>
    <t>BM18</t>
  </si>
  <si>
    <t>9-Gu</t>
  </si>
  <si>
    <t>BD25</t>
  </si>
  <si>
    <t>detritus rich</t>
  </si>
  <si>
    <t>1-Gu</t>
  </si>
  <si>
    <t>low-grade, oxide</t>
  </si>
  <si>
    <t>2-Gu</t>
  </si>
  <si>
    <t>BD27</t>
  </si>
  <si>
    <t>11-Oz</t>
  </si>
  <si>
    <t>fish beds shale</t>
  </si>
  <si>
    <t>carbonate</t>
  </si>
  <si>
    <t>3-Oz</t>
  </si>
  <si>
    <t>high-grade, carbonate</t>
  </si>
  <si>
    <t>4-Oz</t>
  </si>
  <si>
    <t>BOP06</t>
  </si>
  <si>
    <t>BOP09</t>
  </si>
  <si>
    <t>12-Oz</t>
  </si>
  <si>
    <t>BBP32</t>
  </si>
  <si>
    <t>broken pisolitic</t>
  </si>
  <si>
    <t>9-Oz</t>
  </si>
  <si>
    <t>6-Oz</t>
  </si>
  <si>
    <t>10-Oz</t>
  </si>
  <si>
    <t>low-grade, carbonate</t>
  </si>
  <si>
    <t>BBP31</t>
  </si>
  <si>
    <t>11-Gu</t>
  </si>
  <si>
    <t>BD28</t>
  </si>
  <si>
    <t>BBP33</t>
  </si>
  <si>
    <t>12-Gu</t>
  </si>
  <si>
    <t>BBP29</t>
  </si>
  <si>
    <t>13-Gu</t>
  </si>
  <si>
    <t>BYK21</t>
  </si>
  <si>
    <t>wallrock</t>
  </si>
  <si>
    <t>BD23</t>
  </si>
  <si>
    <t>BYK26</t>
  </si>
  <si>
    <t>BYK20</t>
  </si>
  <si>
    <t>1-Oz</t>
  </si>
  <si>
    <t>footwall LS</t>
  </si>
  <si>
    <t>2-Oz</t>
  </si>
  <si>
    <t>13-Oz</t>
  </si>
  <si>
    <t>hangingwall LS</t>
  </si>
  <si>
    <t>items in italics are below detection, entered as 1/2 detection limit</t>
  </si>
  <si>
    <t>Pr and Gd estimated from neighbors</t>
  </si>
  <si>
    <t>Gultekin, Ali Haydar, 1998, Geochemistry and origin of the Oligocene Binkilic manganese deposit; Thrace Basin, Turkey:  Turkish Journal of Earth Sciences,  V. 7, p. 11-24</t>
  </si>
  <si>
    <t>Öztürk, H., and Frakes, L.A., 1995, Sedimentation and diagenesis of an Oligocene manganese deposit in a shallow subbasin of the Parathethys: Thrace Basin, Turkey: Ore Geology Reviews, v. 10, p. 117-132.</t>
  </si>
  <si>
    <t>Geophys 7: 336. doi: 10.4172/2381-8719.1000336</t>
  </si>
  <si>
    <t>oxide, carbonate</t>
  </si>
  <si>
    <t>Gültekin AH, Balcı N (2018) Geochemical Characteristics of Sedimentary Manganese Deposit of Binkılıç, Thrace Basin, Turkey. J Geol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</si>
</sst>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9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rgb="FF185FA1"/>
      <name val="Arial"/>
      <family val="2"/>
    </font>
    <font>
      <sz val="8"/>
      <color rgb="FF212121"/>
      <name val="Arial"/>
      <family val="2"/>
    </font>
    <font>
      <sz val="10"/>
      <color rgb="FF21212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/>
    <xf numFmtId="0" fontId="4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2" fontId="10" fillId="0" borderId="0" xfId="0" applyNumberFormat="1" applyFont="1" applyAlignment="1">
      <alignment horizontal="right"/>
    </xf>
    <xf numFmtId="1" fontId="11" fillId="0" borderId="0" xfId="0" applyNumberFormat="1" applyFont="1"/>
    <xf numFmtId="2" fontId="11" fillId="0" borderId="0" xfId="0" applyNumberFormat="1" applyFont="1"/>
    <xf numFmtId="0" fontId="12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/>
    </xf>
    <xf numFmtId="1" fontId="13" fillId="3" borderId="0" xfId="0" applyNumberFormat="1" applyFont="1" applyFill="1" applyAlignment="1">
      <alignment horizontal="right" vertical="center" wrapText="1"/>
    </xf>
    <xf numFmtId="1" fontId="14" fillId="3" borderId="0" xfId="0" applyNumberFormat="1" applyFont="1" applyFill="1" applyAlignment="1">
      <alignment vertical="top" wrapText="1"/>
    </xf>
    <xf numFmtId="1" fontId="15" fillId="0" borderId="0" xfId="0" applyNumberFormat="1" applyFont="1" applyAlignment="1">
      <alignment vertical="top"/>
    </xf>
    <xf numFmtId="0" fontId="12" fillId="3" borderId="2" xfId="0" applyFont="1" applyFill="1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vertical="top" wrapText="1"/>
    </xf>
    <xf numFmtId="1" fontId="13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1" fontId="15" fillId="0" borderId="2" xfId="0" applyNumberFormat="1" applyFont="1" applyBorder="1" applyAlignment="1">
      <alignment vertical="top"/>
    </xf>
    <xf numFmtId="1" fontId="0" fillId="0" borderId="2" xfId="0" applyNumberFormat="1" applyBorder="1" applyAlignment="1">
      <alignment horizontal="right"/>
    </xf>
    <xf numFmtId="0" fontId="12" fillId="3" borderId="3" xfId="0" applyFont="1" applyFill="1" applyBorder="1" applyAlignment="1">
      <alignment horizontal="left" vertical="center" wrapText="1"/>
    </xf>
    <xf numFmtId="1" fontId="14" fillId="3" borderId="3" xfId="0" applyNumberFormat="1" applyFont="1" applyFill="1" applyBorder="1" applyAlignment="1">
      <alignment vertical="top" wrapText="1"/>
    </xf>
    <xf numFmtId="1" fontId="13" fillId="3" borderId="3" xfId="0" applyNumberFormat="1" applyFont="1" applyFill="1" applyBorder="1" applyAlignment="1">
      <alignment horizontal="right" vertical="center" wrapText="1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" fontId="15" fillId="0" borderId="4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/>
    </xf>
    <xf numFmtId="1" fontId="0" fillId="0" borderId="4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11" fillId="0" borderId="1" xfId="0" applyNumberFormat="1" applyFont="1" applyBorder="1"/>
    <xf numFmtId="0" fontId="12" fillId="3" borderId="5" xfId="0" applyFont="1" applyFill="1" applyBorder="1" applyAlignment="1">
      <alignment horizontal="left" vertical="center" wrapText="1"/>
    </xf>
    <xf numFmtId="1" fontId="14" fillId="3" borderId="5" xfId="0" applyNumberFormat="1" applyFont="1" applyFill="1" applyBorder="1" applyAlignment="1">
      <alignment vertical="top" wrapText="1"/>
    </xf>
    <xf numFmtId="1" fontId="13" fillId="3" borderId="5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0" fillId="0" borderId="5" xfId="0" applyBorder="1"/>
    <xf numFmtId="1" fontId="15" fillId="0" borderId="5" xfId="0" applyNumberFormat="1" applyFont="1" applyBorder="1" applyAlignment="1">
      <alignment vertical="top"/>
    </xf>
    <xf numFmtId="1" fontId="0" fillId="0" borderId="5" xfId="0" applyNumberForma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4" fillId="3" borderId="0" xfId="0" applyFont="1" applyFill="1" applyAlignment="1">
      <alignment horizontal="right" vertical="top" wrapText="1"/>
    </xf>
    <xf numFmtId="0" fontId="15" fillId="0" borderId="0" xfId="0" applyFont="1" applyAlignment="1">
      <alignment horizontal="right" vertical="top"/>
    </xf>
    <xf numFmtId="1" fontId="14" fillId="3" borderId="0" xfId="0" applyNumberFormat="1" applyFont="1" applyFill="1" applyAlignment="1">
      <alignment horizontal="right" vertical="top" wrapText="1"/>
    </xf>
    <xf numFmtId="1" fontId="15" fillId="0" borderId="0" xfId="0" applyNumberFormat="1" applyFont="1" applyAlignment="1">
      <alignment horizontal="right" vertical="top"/>
    </xf>
    <xf numFmtId="2" fontId="15" fillId="0" borderId="0" xfId="0" applyNumberFormat="1" applyFont="1" applyAlignment="1">
      <alignment horizontal="right" vertical="top"/>
    </xf>
    <xf numFmtId="1" fontId="16" fillId="0" borderId="0" xfId="0" applyNumberFormat="1" applyFont="1" applyAlignment="1">
      <alignment horizontal="right" vertical="top"/>
    </xf>
    <xf numFmtId="0" fontId="12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/>
    </xf>
    <xf numFmtId="1" fontId="14" fillId="3" borderId="6" xfId="0" applyNumberFormat="1" applyFont="1" applyFill="1" applyBorder="1" applyAlignment="1">
      <alignment horizontal="right" vertical="top" wrapText="1"/>
    </xf>
    <xf numFmtId="1" fontId="15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/>
    </xf>
    <xf numFmtId="0" fontId="14" fillId="3" borderId="5" xfId="0" applyFont="1" applyFill="1" applyBorder="1" applyAlignment="1">
      <alignment horizontal="right" vertical="top" wrapText="1"/>
    </xf>
    <xf numFmtId="1" fontId="14" fillId="3" borderId="5" xfId="0" applyNumberFormat="1" applyFont="1" applyFill="1" applyBorder="1" applyAlignment="1">
      <alignment horizontal="right" vertical="top" wrapText="1"/>
    </xf>
    <xf numFmtId="0" fontId="15" fillId="0" borderId="2" xfId="0" applyFont="1" applyBorder="1" applyAlignment="1">
      <alignment horizontal="right" vertical="top"/>
    </xf>
    <xf numFmtId="1" fontId="15" fillId="0" borderId="2" xfId="0" applyNumberFormat="1" applyFont="1" applyBorder="1" applyAlignment="1">
      <alignment horizontal="right" vertical="top"/>
    </xf>
    <xf numFmtId="0" fontId="14" fillId="3" borderId="2" xfId="0" applyFont="1" applyFill="1" applyBorder="1" applyAlignment="1">
      <alignment horizontal="right" vertical="top" wrapText="1"/>
    </xf>
    <xf numFmtId="1" fontId="14" fillId="3" borderId="2" xfId="0" applyNumberFormat="1" applyFont="1" applyFill="1" applyBorder="1" applyAlignment="1">
      <alignment horizontal="right" vertical="top" wrapText="1"/>
    </xf>
    <xf numFmtId="0" fontId="14" fillId="3" borderId="3" xfId="0" applyFont="1" applyFill="1" applyBorder="1" applyAlignment="1">
      <alignment horizontal="right" vertical="top" wrapText="1"/>
    </xf>
    <xf numFmtId="1" fontId="14" fillId="3" borderId="3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left" indent="5"/>
    </xf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C0C0"/>
      <color rgb="FF7024E0"/>
      <color rgb="FFCCCC00"/>
      <color rgb="FFCC6600"/>
      <color rgb="FFFFFFCC"/>
      <color rgb="FFF3FE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Binkilic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Rhodochrosite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Data!$D$8:$D$57</c:f>
              <c:numCache>
                <c:formatCode>0.0</c:formatCode>
                <c:ptCount val="50"/>
                <c:pt idx="0">
                  <c:v>69.2</c:v>
                </c:pt>
                <c:pt idx="1">
                  <c:v>67.900000000000006</c:v>
                </c:pt>
                <c:pt idx="2">
                  <c:v>57.8</c:v>
                </c:pt>
                <c:pt idx="3">
                  <c:v>56.270551197357548</c:v>
                </c:pt>
                <c:pt idx="4">
                  <c:v>55.804142552543404</c:v>
                </c:pt>
                <c:pt idx="5">
                  <c:v>66.05</c:v>
                </c:pt>
                <c:pt idx="6">
                  <c:v>55.01</c:v>
                </c:pt>
                <c:pt idx="7">
                  <c:v>55</c:v>
                </c:pt>
                <c:pt idx="8">
                  <c:v>54.04415387742656</c:v>
                </c:pt>
                <c:pt idx="9">
                  <c:v>53.45</c:v>
                </c:pt>
                <c:pt idx="10">
                  <c:v>53.19</c:v>
                </c:pt>
                <c:pt idx="11">
                  <c:v>51.60162557077625</c:v>
                </c:pt>
                <c:pt idx="12">
                  <c:v>50.94</c:v>
                </c:pt>
                <c:pt idx="13">
                  <c:v>49.674793430582476</c:v>
                </c:pt>
                <c:pt idx="14">
                  <c:v>49</c:v>
                </c:pt>
                <c:pt idx="15">
                  <c:v>49</c:v>
                </c:pt>
                <c:pt idx="16">
                  <c:v>47.651078012707011</c:v>
                </c:pt>
                <c:pt idx="17">
                  <c:v>44.819475884572242</c:v>
                </c:pt>
                <c:pt idx="18">
                  <c:v>44.3</c:v>
                </c:pt>
                <c:pt idx="19">
                  <c:v>39.889936163745062</c:v>
                </c:pt>
                <c:pt idx="20">
                  <c:v>15.04</c:v>
                </c:pt>
                <c:pt idx="21">
                  <c:v>13.444466501240694</c:v>
                </c:pt>
                <c:pt idx="22">
                  <c:v>11.13291687810819</c:v>
                </c:pt>
                <c:pt idx="23">
                  <c:v>11.01</c:v>
                </c:pt>
                <c:pt idx="24" formatCode="0.00">
                  <c:v>0.1</c:v>
                </c:pt>
                <c:pt idx="26">
                  <c:v>35.276487070420629</c:v>
                </c:pt>
                <c:pt idx="27">
                  <c:v>51.2</c:v>
                </c:pt>
                <c:pt idx="28">
                  <c:v>46.3</c:v>
                </c:pt>
                <c:pt idx="29">
                  <c:v>46.06</c:v>
                </c:pt>
                <c:pt idx="30">
                  <c:v>39.47</c:v>
                </c:pt>
                <c:pt idx="31">
                  <c:v>37.9</c:v>
                </c:pt>
                <c:pt idx="32">
                  <c:v>35.590000000000003</c:v>
                </c:pt>
                <c:pt idx="33">
                  <c:v>32.700000000000003</c:v>
                </c:pt>
                <c:pt idx="34">
                  <c:v>32.200000000000003</c:v>
                </c:pt>
                <c:pt idx="35">
                  <c:v>29.7</c:v>
                </c:pt>
                <c:pt idx="36">
                  <c:v>24.18</c:v>
                </c:pt>
                <c:pt idx="37">
                  <c:v>24.117844845047603</c:v>
                </c:pt>
                <c:pt idx="38">
                  <c:v>23.9</c:v>
                </c:pt>
                <c:pt idx="39">
                  <c:v>18.66</c:v>
                </c:pt>
                <c:pt idx="40">
                  <c:v>18.389227795299622</c:v>
                </c:pt>
                <c:pt idx="41">
                  <c:v>17.91</c:v>
                </c:pt>
                <c:pt idx="42">
                  <c:v>16.235905044510385</c:v>
                </c:pt>
                <c:pt idx="43">
                  <c:v>15.5</c:v>
                </c:pt>
                <c:pt idx="44">
                  <c:v>6.64</c:v>
                </c:pt>
                <c:pt idx="45">
                  <c:v>6.55</c:v>
                </c:pt>
                <c:pt idx="46">
                  <c:v>3.1</c:v>
                </c:pt>
                <c:pt idx="47" formatCode="General">
                  <c:v>0.1</c:v>
                </c:pt>
                <c:pt idx="48" formatCode="General">
                  <c:v>4.0999999999999996</c:v>
                </c:pt>
                <c:pt idx="49" formatCode="0.00">
                  <c:v>1</c:v>
                </c:pt>
              </c:numCache>
            </c:numRef>
          </c:xVal>
          <c:yVal>
            <c:numRef>
              <c:f>Data!$CD$8:$CD$57</c:f>
              <c:numCache>
                <c:formatCode>0.00</c:formatCode>
                <c:ptCount val="50"/>
                <c:pt idx="26">
                  <c:v>-6.6139999999999999</c:v>
                </c:pt>
                <c:pt idx="27" formatCode="General">
                  <c:v>-7.46</c:v>
                </c:pt>
                <c:pt idx="31" formatCode="General">
                  <c:v>-7.33</c:v>
                </c:pt>
                <c:pt idx="33" formatCode="General">
                  <c:v>-7.31</c:v>
                </c:pt>
                <c:pt idx="34" formatCode="General">
                  <c:v>-5.37</c:v>
                </c:pt>
                <c:pt idx="35" formatCode="General">
                  <c:v>-5.6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F-4675-9E35-A13F4CD0D091}"/>
            </c:ext>
          </c:extLst>
        </c:ser>
        <c:ser>
          <c:idx val="1"/>
          <c:order val="1"/>
          <c:tx>
            <c:v>Calcite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rgbClr val="CCCC0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Data!$D$55:$D$57</c:f>
              <c:numCache>
                <c:formatCode>General</c:formatCode>
                <c:ptCount val="3"/>
                <c:pt idx="0">
                  <c:v>0.1</c:v>
                </c:pt>
                <c:pt idx="1">
                  <c:v>4.0999999999999996</c:v>
                </c:pt>
                <c:pt idx="2" formatCode="0.00">
                  <c:v>1</c:v>
                </c:pt>
              </c:numCache>
            </c:numRef>
          </c:xVal>
          <c:yVal>
            <c:numRef>
              <c:f>Data!$CC$55:$CC$57</c:f>
              <c:numCache>
                <c:formatCode>General</c:formatCode>
                <c:ptCount val="3"/>
                <c:pt idx="0">
                  <c:v>-1.98</c:v>
                </c:pt>
                <c:pt idx="1">
                  <c:v>-7.33</c:v>
                </c:pt>
                <c:pt idx="2">
                  <c:v>-5.99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DF-4675-9E35-A13F4CD0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68752"/>
        <c:axId val="504666512"/>
      </c:scatterChart>
      <c:valAx>
        <c:axId val="504668752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% MnO</a:t>
                </a:r>
              </a:p>
            </c:rich>
          </c:tx>
          <c:layout>
            <c:manualLayout>
              <c:xMode val="edge"/>
              <c:yMode val="edge"/>
              <c:x val="0.50477979525712857"/>
              <c:y val="0.9098344103392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66512"/>
        <c:crossesAt val="-10"/>
        <c:crossBetween val="midCat"/>
        <c:majorUnit val="20"/>
      </c:valAx>
      <c:valAx>
        <c:axId val="504666512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800" b="1"/>
                  <a:t>δ</a:t>
                </a:r>
                <a:r>
                  <a:rPr lang="en-US" sz="1800" b="1" baseline="30000"/>
                  <a:t>13</a:t>
                </a:r>
                <a:r>
                  <a:rPr lang="en-US" sz="1800" b="1"/>
                  <a:t>C</a:t>
                </a:r>
              </a:p>
            </c:rich>
          </c:tx>
          <c:layout>
            <c:manualLayout>
              <c:xMode val="edge"/>
              <c:yMode val="edge"/>
              <c:x val="1.0555080900124001E-2"/>
              <c:y val="0.45454032503866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68752"/>
        <c:crosses val="autoZero"/>
        <c:crossBetween val="midCat"/>
        <c:majorUnit val="2"/>
      </c:valAx>
      <c:spPr>
        <a:solidFill>
          <a:srgbClr val="CCCC00">
            <a:alpha val="4706"/>
          </a:srgbClr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1245338361133925"/>
          <c:y val="0.14695040896543826"/>
          <c:w val="0.20255247805337345"/>
          <c:h val="0.1489302023838296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Binkilic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rhodochrosite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Data!$CD$34:$CD$57</c:f>
              <c:numCache>
                <c:formatCode>General</c:formatCode>
                <c:ptCount val="24"/>
                <c:pt idx="0" formatCode="0.00">
                  <c:v>-6.6139999999999999</c:v>
                </c:pt>
                <c:pt idx="1">
                  <c:v>-7.46</c:v>
                </c:pt>
                <c:pt idx="5">
                  <c:v>-7.33</c:v>
                </c:pt>
                <c:pt idx="7">
                  <c:v>-7.31</c:v>
                </c:pt>
                <c:pt idx="8">
                  <c:v>-5.37</c:v>
                </c:pt>
                <c:pt idx="9">
                  <c:v>-5.6</c:v>
                </c:pt>
              </c:numCache>
            </c:numRef>
          </c:xVal>
          <c:yVal>
            <c:numRef>
              <c:f>Data!$CH$34:$CH$57</c:f>
              <c:numCache>
                <c:formatCode>General</c:formatCode>
                <c:ptCount val="24"/>
                <c:pt idx="0" formatCode="0.00">
                  <c:v>-6.39</c:v>
                </c:pt>
                <c:pt idx="1">
                  <c:v>-6.76</c:v>
                </c:pt>
                <c:pt idx="5">
                  <c:v>-7.08</c:v>
                </c:pt>
                <c:pt idx="7">
                  <c:v>-4.2699999999999996</c:v>
                </c:pt>
                <c:pt idx="8">
                  <c:v>-6.96</c:v>
                </c:pt>
                <c:pt idx="9">
                  <c:v>-6.88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4-4BD9-972F-C2F8B6CDB751}"/>
            </c:ext>
          </c:extLst>
        </c:ser>
        <c:ser>
          <c:idx val="1"/>
          <c:order val="1"/>
          <c:tx>
            <c:v>calcite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rgbClr val="CCCC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Data!$CC$35:$CC$57</c:f>
              <c:numCache>
                <c:formatCode>General</c:formatCode>
                <c:ptCount val="23"/>
                <c:pt idx="20">
                  <c:v>-1.98</c:v>
                </c:pt>
                <c:pt idx="21">
                  <c:v>-7.33</c:v>
                </c:pt>
                <c:pt idx="22">
                  <c:v>-5.99</c:v>
                </c:pt>
              </c:numCache>
            </c:numRef>
          </c:xVal>
          <c:yVal>
            <c:numRef>
              <c:f>Data!$CF$35:$CF$57</c:f>
              <c:numCache>
                <c:formatCode>General</c:formatCode>
                <c:ptCount val="23"/>
                <c:pt idx="20">
                  <c:v>-8.41</c:v>
                </c:pt>
                <c:pt idx="21">
                  <c:v>-8.19</c:v>
                </c:pt>
                <c:pt idx="22">
                  <c:v>-7.55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54-4BD9-972F-C2F8B6CDB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68752"/>
        <c:axId val="504666512"/>
      </c:scatterChart>
      <c:valAx>
        <c:axId val="504668752"/>
        <c:scaling>
          <c:orientation val="minMax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800" b="1" i="0" baseline="0">
                    <a:effectLst/>
                  </a:rPr>
                  <a:t>δ</a:t>
                </a:r>
                <a:r>
                  <a:rPr lang="en-US" sz="1800" b="1" i="0" baseline="30000">
                    <a:effectLst/>
                  </a:rPr>
                  <a:t>13</a:t>
                </a:r>
                <a:r>
                  <a:rPr lang="en-US" sz="1800" b="1" i="0" baseline="0">
                    <a:effectLst/>
                  </a:rPr>
                  <a:t>C, </a:t>
                </a:r>
                <a:r>
                  <a:rPr lang="en-US" sz="1400" b="0" i="0" baseline="0">
                    <a:effectLst/>
                  </a:rPr>
                  <a:t>pdb</a:t>
                </a:r>
                <a:endParaRPr lang="en-US" sz="1800" b="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66512"/>
        <c:crossesAt val="-10"/>
        <c:crossBetween val="midCat"/>
        <c:majorUnit val="2"/>
      </c:valAx>
      <c:valAx>
        <c:axId val="5046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800" b="1"/>
                  <a:t>δ</a:t>
                </a:r>
                <a:r>
                  <a:rPr lang="en-US" sz="1800" b="1" baseline="30000"/>
                  <a:t>18</a:t>
                </a:r>
                <a:r>
                  <a:rPr lang="en-US" sz="1800" b="1" baseline="0"/>
                  <a:t>O, </a:t>
                </a:r>
                <a:r>
                  <a:rPr lang="en-US" sz="1400" b="0" baseline="0"/>
                  <a:t>pdb</a:t>
                </a:r>
                <a:endParaRPr lang="en-US" sz="18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668752"/>
        <c:crossesAt val="-10"/>
        <c:crossBetween val="midCat"/>
        <c:majorUnit val="2"/>
      </c:valAx>
      <c:spPr>
        <a:solidFill>
          <a:srgbClr val="C0C0C0">
            <a:alpha val="29020"/>
          </a:srgb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21669414210086"/>
          <c:y val="0.21946953449904255"/>
          <c:w val="0.17356411946304068"/>
          <c:h val="0.105538559097467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Oxide Facies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491830593274317"/>
          <c:y val="9.2872839097859108E-2"/>
          <c:w val="0.82515069991251089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2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8316780542712721"/>
                  <c:y val="-0.1286851122776319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'[1]Binkilic-ox'!$G$8:$G$31</c:f>
              <c:numCache>
                <c:formatCode>General</c:formatCode>
                <c:ptCount val="24"/>
                <c:pt idx="0">
                  <c:v>1.1000000000000001</c:v>
                </c:pt>
                <c:pt idx="1">
                  <c:v>1</c:v>
                </c:pt>
                <c:pt idx="2">
                  <c:v>2.2000000000000002</c:v>
                </c:pt>
                <c:pt idx="3">
                  <c:v>1.1763521882741534</c:v>
                </c:pt>
                <c:pt idx="4">
                  <c:v>5.1745659457812971</c:v>
                </c:pt>
                <c:pt idx="5">
                  <c:v>1.1299999999999999</c:v>
                </c:pt>
                <c:pt idx="6">
                  <c:v>1.1499999999999999</c:v>
                </c:pt>
                <c:pt idx="7">
                  <c:v>5.0999999999999996</c:v>
                </c:pt>
                <c:pt idx="8">
                  <c:v>1.4123213741233864</c:v>
                </c:pt>
                <c:pt idx="9">
                  <c:v>0.98</c:v>
                </c:pt>
                <c:pt idx="10">
                  <c:v>1.39</c:v>
                </c:pt>
                <c:pt idx="11">
                  <c:v>2.6337696600710303</c:v>
                </c:pt>
                <c:pt idx="12">
                  <c:v>2.6</c:v>
                </c:pt>
                <c:pt idx="13">
                  <c:v>2.6358053657043761</c:v>
                </c:pt>
                <c:pt idx="14">
                  <c:v>3.5</c:v>
                </c:pt>
                <c:pt idx="15">
                  <c:v>2.6</c:v>
                </c:pt>
                <c:pt idx="16">
                  <c:v>3.5484845328611598</c:v>
                </c:pt>
                <c:pt idx="17">
                  <c:v>0.99149179157744471</c:v>
                </c:pt>
                <c:pt idx="18">
                  <c:v>0.98</c:v>
                </c:pt>
                <c:pt idx="19">
                  <c:v>8.1356469753774459</c:v>
                </c:pt>
                <c:pt idx="20">
                  <c:v>16.32</c:v>
                </c:pt>
                <c:pt idx="21">
                  <c:v>15.795186104218361</c:v>
                </c:pt>
                <c:pt idx="22">
                  <c:v>8.9993606008322331</c:v>
                </c:pt>
                <c:pt idx="23">
                  <c:v>8.9</c:v>
                </c:pt>
              </c:numCache>
            </c:numRef>
          </c:xVal>
          <c:yVal>
            <c:numRef>
              <c:f>'[1]Binkilic-ox'!$BU$8:$BU$31</c:f>
              <c:numCache>
                <c:formatCode>General</c:formatCode>
                <c:ptCount val="24"/>
                <c:pt idx="0">
                  <c:v>0.84176343534090015</c:v>
                </c:pt>
                <c:pt idx="1">
                  <c:v>1.0085129381941575</c:v>
                </c:pt>
                <c:pt idx="2">
                  <c:v>0.75004390773165219</c:v>
                </c:pt>
                <c:pt idx="5">
                  <c:v>0.74498099394042883</c:v>
                </c:pt>
                <c:pt idx="6">
                  <c:v>0.66861592762409872</c:v>
                </c:pt>
                <c:pt idx="7">
                  <c:v>0.2696273756490164</c:v>
                </c:pt>
                <c:pt idx="9">
                  <c:v>0.75547752054836426</c:v>
                </c:pt>
                <c:pt idx="10">
                  <c:v>0.63243540265723563</c:v>
                </c:pt>
                <c:pt idx="12">
                  <c:v>1.001831901814213</c:v>
                </c:pt>
                <c:pt idx="14">
                  <c:v>0.89423376185797743</c:v>
                </c:pt>
                <c:pt idx="15">
                  <c:v>0.83548572385804376</c:v>
                </c:pt>
                <c:pt idx="18">
                  <c:v>0.83428153540710182</c:v>
                </c:pt>
                <c:pt idx="20">
                  <c:v>0.69741853389551678</c:v>
                </c:pt>
                <c:pt idx="23">
                  <c:v>0.71648098210939037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8-410E-AFD8-7B40AA991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67424"/>
        <c:axId val="471667816"/>
      </c:scatterChart>
      <c:valAx>
        <c:axId val="4716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endParaRPr lang="en-US" sz="1600"/>
              </a:p>
              <a:p>
                <a:pPr>
                  <a:defRPr sz="1600"/>
                </a:pPr>
                <a:r>
                  <a:rPr lang="en-US" sz="1600"/>
                  <a:t>Al2O3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816"/>
        <c:crosses val="autoZero"/>
        <c:crossBetween val="midCat"/>
      </c:valAx>
      <c:valAx>
        <c:axId val="471667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Ce/Ce*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424"/>
        <c:crosses val="autoZero"/>
        <c:crossBetween val="midCat"/>
      </c:valAx>
      <c:spPr>
        <a:solidFill>
          <a:schemeClr val="accent4">
            <a:lumMod val="20000"/>
            <a:lumOff val="80000"/>
          </a:schemeClr>
        </a:solidFill>
        <a:ln w="190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Carbonate Facies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7799706455216"/>
          <c:y val="8.0756522458117611E-2"/>
          <c:w val="0.82515069991251089"/>
          <c:h val="0.79822506561679785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'[1]Binkilic-ox'!$G$35:$G$57</c:f>
              <c:numCache>
                <c:formatCode>General</c:formatCode>
                <c:ptCount val="23"/>
                <c:pt idx="0">
                  <c:v>3</c:v>
                </c:pt>
                <c:pt idx="1">
                  <c:v>3.5</c:v>
                </c:pt>
                <c:pt idx="2">
                  <c:v>5.8</c:v>
                </c:pt>
                <c:pt idx="3">
                  <c:v>0.49</c:v>
                </c:pt>
                <c:pt idx="4">
                  <c:v>0.6</c:v>
                </c:pt>
                <c:pt idx="5">
                  <c:v>1.1000000000000001</c:v>
                </c:pt>
                <c:pt idx="6">
                  <c:v>0.9</c:v>
                </c:pt>
                <c:pt idx="7">
                  <c:v>2.1</c:v>
                </c:pt>
                <c:pt idx="8">
                  <c:v>3</c:v>
                </c:pt>
                <c:pt idx="9">
                  <c:v>2.3199999999999998</c:v>
                </c:pt>
                <c:pt idx="10">
                  <c:v>2.2200526635608675</c:v>
                </c:pt>
                <c:pt idx="11">
                  <c:v>2.2000000000000002</c:v>
                </c:pt>
                <c:pt idx="12">
                  <c:v>1.1200000000000001</c:v>
                </c:pt>
                <c:pt idx="13">
                  <c:v>7.2078380303184444</c:v>
                </c:pt>
                <c:pt idx="14">
                  <c:v>7.02</c:v>
                </c:pt>
                <c:pt idx="15">
                  <c:v>0.94272997032640948</c:v>
                </c:pt>
                <c:pt idx="16">
                  <c:v>0.7</c:v>
                </c:pt>
                <c:pt idx="17">
                  <c:v>8.0500000000000007</c:v>
                </c:pt>
                <c:pt idx="18">
                  <c:v>3.4</c:v>
                </c:pt>
                <c:pt idx="19">
                  <c:v>3.43</c:v>
                </c:pt>
                <c:pt idx="20">
                  <c:v>0.5</c:v>
                </c:pt>
                <c:pt idx="21">
                  <c:v>0.4</c:v>
                </c:pt>
                <c:pt idx="22">
                  <c:v>3.3</c:v>
                </c:pt>
              </c:numCache>
            </c:numRef>
          </c:xVal>
          <c:yVal>
            <c:numRef>
              <c:f>'[1]Binkilic-ox'!$BU$35:$BU$57</c:f>
              <c:numCache>
                <c:formatCode>General</c:formatCode>
                <c:ptCount val="23"/>
                <c:pt idx="0">
                  <c:v>0.734168154778851</c:v>
                </c:pt>
                <c:pt idx="1">
                  <c:v>1.3037008705315003</c:v>
                </c:pt>
                <c:pt idx="2">
                  <c:v>0.80157409838016391</c:v>
                </c:pt>
                <c:pt idx="3">
                  <c:v>0.531202815555607</c:v>
                </c:pt>
                <c:pt idx="4">
                  <c:v>0.51692430345650642</c:v>
                </c:pt>
                <c:pt idx="5">
                  <c:v>0.77525128556474687</c:v>
                </c:pt>
                <c:pt idx="6">
                  <c:v>1.0722755737403398</c:v>
                </c:pt>
                <c:pt idx="7">
                  <c:v>0.86455235259343977</c:v>
                </c:pt>
                <c:pt idx="8">
                  <c:v>0.83049760696899577</c:v>
                </c:pt>
                <c:pt idx="9">
                  <c:v>0.86721979410670402</c:v>
                </c:pt>
                <c:pt idx="11">
                  <c:v>0.9421948611281431</c:v>
                </c:pt>
                <c:pt idx="12">
                  <c:v>0.78418942315673612</c:v>
                </c:pt>
                <c:pt idx="14">
                  <c:v>0.91084207310456122</c:v>
                </c:pt>
                <c:pt idx="16">
                  <c:v>1.2509660639864599</c:v>
                </c:pt>
                <c:pt idx="17">
                  <c:v>0.74839867918150982</c:v>
                </c:pt>
                <c:pt idx="18">
                  <c:v>0.65983946759600987</c:v>
                </c:pt>
                <c:pt idx="19">
                  <c:v>0.46331026233656247</c:v>
                </c:pt>
                <c:pt idx="21">
                  <c:v>0.65772582925705891</c:v>
                </c:pt>
                <c:pt idx="22">
                  <c:v>0.82397106103021356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B3-4BE4-9E0C-05013D4C6E7C}"/>
            </c:ext>
          </c:extLst>
        </c:ser>
        <c:ser>
          <c:idx val="0"/>
          <c:order val="1"/>
          <c:spPr>
            <a:ln w="28575">
              <a:noFill/>
            </a:ln>
          </c:spPr>
          <c:marker>
            <c:symbol val="diamond"/>
            <c:size val="12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7711100700630475"/>
                  <c:y val="-0.1363998320888402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'[1]Binkilic-ox'!$G$35:$G$57</c:f>
              <c:numCache>
                <c:formatCode>General</c:formatCode>
                <c:ptCount val="23"/>
                <c:pt idx="0">
                  <c:v>3</c:v>
                </c:pt>
                <c:pt idx="1">
                  <c:v>3.5</c:v>
                </c:pt>
                <c:pt idx="2">
                  <c:v>5.8</c:v>
                </c:pt>
                <c:pt idx="3">
                  <c:v>0.49</c:v>
                </c:pt>
                <c:pt idx="4">
                  <c:v>0.6</c:v>
                </c:pt>
                <c:pt idx="5">
                  <c:v>1.1000000000000001</c:v>
                </c:pt>
                <c:pt idx="6">
                  <c:v>0.9</c:v>
                </c:pt>
                <c:pt idx="7">
                  <c:v>2.1</c:v>
                </c:pt>
                <c:pt idx="8">
                  <c:v>3</c:v>
                </c:pt>
                <c:pt idx="9">
                  <c:v>2.3199999999999998</c:v>
                </c:pt>
                <c:pt idx="10">
                  <c:v>2.2200526635608675</c:v>
                </c:pt>
                <c:pt idx="11">
                  <c:v>2.2000000000000002</c:v>
                </c:pt>
                <c:pt idx="12">
                  <c:v>1.1200000000000001</c:v>
                </c:pt>
                <c:pt idx="13">
                  <c:v>7.2078380303184444</c:v>
                </c:pt>
                <c:pt idx="14">
                  <c:v>7.02</c:v>
                </c:pt>
                <c:pt idx="15">
                  <c:v>0.94272997032640948</c:v>
                </c:pt>
                <c:pt idx="16">
                  <c:v>0.7</c:v>
                </c:pt>
                <c:pt idx="17">
                  <c:v>8.0500000000000007</c:v>
                </c:pt>
                <c:pt idx="18">
                  <c:v>3.4</c:v>
                </c:pt>
                <c:pt idx="19">
                  <c:v>3.43</c:v>
                </c:pt>
                <c:pt idx="20">
                  <c:v>0.5</c:v>
                </c:pt>
                <c:pt idx="21">
                  <c:v>0.4</c:v>
                </c:pt>
                <c:pt idx="22">
                  <c:v>3.3</c:v>
                </c:pt>
              </c:numCache>
            </c:numRef>
          </c:xVal>
          <c:yVal>
            <c:numRef>
              <c:f>'[1]Binkilic-ox'!$BU$35:$BU$57</c:f>
              <c:numCache>
                <c:formatCode>General</c:formatCode>
                <c:ptCount val="23"/>
                <c:pt idx="0">
                  <c:v>0.734168154778851</c:v>
                </c:pt>
                <c:pt idx="1">
                  <c:v>1.3037008705315003</c:v>
                </c:pt>
                <c:pt idx="2">
                  <c:v>0.80157409838016391</c:v>
                </c:pt>
                <c:pt idx="3">
                  <c:v>0.531202815555607</c:v>
                </c:pt>
                <c:pt idx="4">
                  <c:v>0.51692430345650642</c:v>
                </c:pt>
                <c:pt idx="5">
                  <c:v>0.77525128556474687</c:v>
                </c:pt>
                <c:pt idx="6">
                  <c:v>1.0722755737403398</c:v>
                </c:pt>
                <c:pt idx="7">
                  <c:v>0.86455235259343977</c:v>
                </c:pt>
                <c:pt idx="8">
                  <c:v>0.83049760696899577</c:v>
                </c:pt>
                <c:pt idx="9">
                  <c:v>0.86721979410670402</c:v>
                </c:pt>
                <c:pt idx="11">
                  <c:v>0.9421948611281431</c:v>
                </c:pt>
                <c:pt idx="12">
                  <c:v>0.78418942315673612</c:v>
                </c:pt>
                <c:pt idx="14">
                  <c:v>0.91084207310456122</c:v>
                </c:pt>
                <c:pt idx="16">
                  <c:v>1.2509660639864599</c:v>
                </c:pt>
                <c:pt idx="17">
                  <c:v>0.74839867918150982</c:v>
                </c:pt>
                <c:pt idx="18">
                  <c:v>0.65983946759600987</c:v>
                </c:pt>
                <c:pt idx="19">
                  <c:v>0.46331026233656247</c:v>
                </c:pt>
                <c:pt idx="21">
                  <c:v>0.65772582925705891</c:v>
                </c:pt>
                <c:pt idx="22">
                  <c:v>0.82397106103021356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B3-4BE4-9E0C-05013D4C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67424"/>
        <c:axId val="471667816"/>
      </c:scatterChart>
      <c:valAx>
        <c:axId val="4716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endParaRPr lang="en-US" sz="1600"/>
              </a:p>
              <a:p>
                <a:pPr>
                  <a:defRPr sz="1600"/>
                </a:pPr>
                <a:r>
                  <a:rPr lang="en-US" sz="1600"/>
                  <a:t>Al2O3</a:t>
                </a:r>
              </a:p>
            </c:rich>
          </c:tx>
          <c:layout>
            <c:manualLayout>
              <c:xMode val="edge"/>
              <c:yMode val="edge"/>
              <c:x val="0.52033363026280566"/>
              <c:y val="0.860911363260529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816"/>
        <c:crosses val="autoZero"/>
        <c:crossBetween val="midCat"/>
      </c:valAx>
      <c:valAx>
        <c:axId val="471667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Ce/Ce*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424"/>
        <c:crosses val="autoZero"/>
        <c:crossBetween val="midCat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Oxide Facies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833932655074731"/>
          <c:y val="6.0562674010267749E-2"/>
          <c:w val="0.82515069991251089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5.4822898400816882E-2"/>
                  <c:y val="-0.2984348801060061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'[1]Binkilic-ox'!$G$8:$G$31</c:f>
              <c:numCache>
                <c:formatCode>General</c:formatCode>
                <c:ptCount val="24"/>
                <c:pt idx="0">
                  <c:v>1.1000000000000001</c:v>
                </c:pt>
                <c:pt idx="1">
                  <c:v>1</c:v>
                </c:pt>
                <c:pt idx="2">
                  <c:v>2.2000000000000002</c:v>
                </c:pt>
                <c:pt idx="3">
                  <c:v>1.1763521882741534</c:v>
                </c:pt>
                <c:pt idx="4">
                  <c:v>5.1745659457812971</c:v>
                </c:pt>
                <c:pt idx="5">
                  <c:v>1.1299999999999999</c:v>
                </c:pt>
                <c:pt idx="6">
                  <c:v>1.1499999999999999</c:v>
                </c:pt>
                <c:pt idx="7">
                  <c:v>5.0999999999999996</c:v>
                </c:pt>
                <c:pt idx="8">
                  <c:v>1.4123213741233864</c:v>
                </c:pt>
                <c:pt idx="9">
                  <c:v>0.98</c:v>
                </c:pt>
                <c:pt idx="10">
                  <c:v>1.39</c:v>
                </c:pt>
                <c:pt idx="11">
                  <c:v>2.6337696600710303</c:v>
                </c:pt>
                <c:pt idx="12">
                  <c:v>2.6</c:v>
                </c:pt>
                <c:pt idx="13">
                  <c:v>2.6358053657043761</c:v>
                </c:pt>
                <c:pt idx="14">
                  <c:v>3.5</c:v>
                </c:pt>
                <c:pt idx="15">
                  <c:v>2.6</c:v>
                </c:pt>
                <c:pt idx="16">
                  <c:v>3.5484845328611598</c:v>
                </c:pt>
                <c:pt idx="17">
                  <c:v>0.99149179157744471</c:v>
                </c:pt>
                <c:pt idx="18">
                  <c:v>0.98</c:v>
                </c:pt>
                <c:pt idx="19">
                  <c:v>8.1356469753774459</c:v>
                </c:pt>
                <c:pt idx="20">
                  <c:v>16.32</c:v>
                </c:pt>
                <c:pt idx="21">
                  <c:v>15.795186104218361</c:v>
                </c:pt>
                <c:pt idx="22">
                  <c:v>8.9993606008322331</c:v>
                </c:pt>
                <c:pt idx="23">
                  <c:v>8.9</c:v>
                </c:pt>
              </c:numCache>
            </c:numRef>
          </c:xVal>
          <c:yVal>
            <c:numRef>
              <c:f>'[1]Binkilic-ox'!$BV$8:$BV$31</c:f>
              <c:numCache>
                <c:formatCode>General</c:formatCode>
                <c:ptCount val="24"/>
                <c:pt idx="0">
                  <c:v>3.0559584884282107</c:v>
                </c:pt>
                <c:pt idx="1">
                  <c:v>4.5839377326423163</c:v>
                </c:pt>
                <c:pt idx="2">
                  <c:v>4.0746113179042807</c:v>
                </c:pt>
                <c:pt idx="5">
                  <c:v>2.6047369900752178</c:v>
                </c:pt>
                <c:pt idx="6">
                  <c:v>1.206991791936421</c:v>
                </c:pt>
                <c:pt idx="7">
                  <c:v>2.3774440153743024</c:v>
                </c:pt>
                <c:pt idx="9">
                  <c:v>5.0114517997056494</c:v>
                </c:pt>
                <c:pt idx="10">
                  <c:v>2.199589696444471</c:v>
                </c:pt>
                <c:pt idx="12">
                  <c:v>3.6328682564482215</c:v>
                </c:pt>
                <c:pt idx="14">
                  <c:v>2.6161091038017719</c:v>
                </c:pt>
                <c:pt idx="15">
                  <c:v>2.4574600741716259</c:v>
                </c:pt>
                <c:pt idx="18">
                  <c:v>3.600529330888711</c:v>
                </c:pt>
                <c:pt idx="20">
                  <c:v>1.7809583811772123</c:v>
                </c:pt>
                <c:pt idx="23">
                  <c:v>3.0825300825321134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22-40E8-9318-C55399FA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67424"/>
        <c:axId val="471667816"/>
      </c:scatterChart>
      <c:valAx>
        <c:axId val="4716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endParaRPr lang="en-US" sz="1600"/>
              </a:p>
              <a:p>
                <a:pPr>
                  <a:defRPr sz="1600"/>
                </a:pPr>
                <a:r>
                  <a:rPr lang="en-US" sz="1600"/>
                  <a:t>Al2O3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816"/>
        <c:crosses val="autoZero"/>
        <c:crossBetween val="midCat"/>
      </c:valAx>
      <c:valAx>
        <c:axId val="471667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Eu/Eu*</a:t>
                </a:r>
              </a:p>
            </c:rich>
          </c:tx>
          <c:layout>
            <c:manualLayout>
              <c:xMode val="edge"/>
              <c:yMode val="edge"/>
              <c:x val="5.9844723032091499E-2"/>
              <c:y val="0.41306839002347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71667424"/>
        <c:crosses val="autoZero"/>
        <c:crossBetween val="midCat"/>
      </c:valAx>
      <c:spPr>
        <a:solidFill>
          <a:schemeClr val="accent5">
            <a:lumMod val="20000"/>
            <a:lumOff val="80000"/>
            <a:alpha val="26000"/>
          </a:schemeClr>
        </a:solidFill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Carbonate Facies</a:t>
            </a:r>
          </a:p>
        </c:rich>
      </c:tx>
      <c:layout>
        <c:manualLayout>
          <c:xMode val="edge"/>
          <c:yMode val="edge"/>
          <c:x val="0.45130722046320992"/>
          <c:y val="2.4173959777644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92743997563022"/>
          <c:y val="0.10296976963097706"/>
          <c:w val="0.82515069991251089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3071662312726737"/>
                  <c:y val="-0.1041532570948825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en-US"/>
                </a:p>
              </c:txPr>
            </c:trendlineLbl>
          </c:trendline>
          <c:xVal>
            <c:numRef>
              <c:f>'[1]Binkilic-ox'!$G$35:$G$57</c:f>
              <c:numCache>
                <c:formatCode>General</c:formatCode>
                <c:ptCount val="23"/>
                <c:pt idx="0">
                  <c:v>3</c:v>
                </c:pt>
                <c:pt idx="1">
                  <c:v>3.5</c:v>
                </c:pt>
                <c:pt idx="2">
                  <c:v>5.8</c:v>
                </c:pt>
                <c:pt idx="3">
                  <c:v>0.49</c:v>
                </c:pt>
                <c:pt idx="4">
                  <c:v>0.6</c:v>
                </c:pt>
                <c:pt idx="5">
                  <c:v>1.1000000000000001</c:v>
                </c:pt>
                <c:pt idx="6">
                  <c:v>0.9</c:v>
                </c:pt>
                <c:pt idx="7">
                  <c:v>2.1</c:v>
                </c:pt>
                <c:pt idx="8">
                  <c:v>3</c:v>
                </c:pt>
                <c:pt idx="9">
                  <c:v>2.3199999999999998</c:v>
                </c:pt>
                <c:pt idx="10">
                  <c:v>2.2200526635608675</c:v>
                </c:pt>
                <c:pt idx="11">
                  <c:v>2.2000000000000002</c:v>
                </c:pt>
                <c:pt idx="12">
                  <c:v>1.1200000000000001</c:v>
                </c:pt>
                <c:pt idx="13">
                  <c:v>7.2078380303184444</c:v>
                </c:pt>
                <c:pt idx="14">
                  <c:v>7.02</c:v>
                </c:pt>
                <c:pt idx="15">
                  <c:v>0.94272997032640948</c:v>
                </c:pt>
                <c:pt idx="16">
                  <c:v>0.7</c:v>
                </c:pt>
                <c:pt idx="17">
                  <c:v>8.0500000000000007</c:v>
                </c:pt>
                <c:pt idx="18">
                  <c:v>3.4</c:v>
                </c:pt>
                <c:pt idx="19">
                  <c:v>3.43</c:v>
                </c:pt>
                <c:pt idx="20">
                  <c:v>0.5</c:v>
                </c:pt>
                <c:pt idx="21">
                  <c:v>0.4</c:v>
                </c:pt>
                <c:pt idx="22">
                  <c:v>3.3</c:v>
                </c:pt>
              </c:numCache>
            </c:numRef>
          </c:xVal>
          <c:yVal>
            <c:numRef>
              <c:f>'[1]Binkilic-ox'!$BV$35:$BV$57</c:f>
              <c:numCache>
                <c:formatCode>General</c:formatCode>
                <c:ptCount val="23"/>
                <c:pt idx="0">
                  <c:v>0.80528676603186511</c:v>
                </c:pt>
                <c:pt idx="1">
                  <c:v>4.9903593145173915</c:v>
                </c:pt>
                <c:pt idx="2">
                  <c:v>3.3789463474430574</c:v>
                </c:pt>
                <c:pt idx="3">
                  <c:v>2.0045064030591231</c:v>
                </c:pt>
                <c:pt idx="4">
                  <c:v>3.0559584884282107</c:v>
                </c:pt>
                <c:pt idx="5">
                  <c:v>2.8922608916828825</c:v>
                </c:pt>
                <c:pt idx="6">
                  <c:v>1.5279792442141054</c:v>
                </c:pt>
                <c:pt idx="7">
                  <c:v>2.2914552850345569</c:v>
                </c:pt>
                <c:pt idx="8">
                  <c:v>2.4158602980955952</c:v>
                </c:pt>
                <c:pt idx="9">
                  <c:v>2.6709339125816181</c:v>
                </c:pt>
                <c:pt idx="11">
                  <c:v>1.8365632411423709</c:v>
                </c:pt>
                <c:pt idx="12">
                  <c:v>1.0336074289439783</c:v>
                </c:pt>
                <c:pt idx="14">
                  <c:v>3.1014357438097142</c:v>
                </c:pt>
                <c:pt idx="16">
                  <c:v>1.5510851308523257</c:v>
                </c:pt>
                <c:pt idx="17">
                  <c:v>3.7934147641264109</c:v>
                </c:pt>
                <c:pt idx="18">
                  <c:v>0.70946362666839557</c:v>
                </c:pt>
                <c:pt idx="19">
                  <c:v>3.825891564538336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28-4554-B4E0-D6C4B30E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67424"/>
        <c:axId val="471667816"/>
      </c:scatterChart>
      <c:valAx>
        <c:axId val="4716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endParaRPr lang="en-US" sz="1600"/>
              </a:p>
              <a:p>
                <a:pPr>
                  <a:defRPr sz="1600"/>
                </a:pPr>
                <a:r>
                  <a:rPr lang="en-US" sz="1600"/>
                  <a:t>Al2O3</a:t>
                </a:r>
              </a:p>
            </c:rich>
          </c:tx>
          <c:layout>
            <c:manualLayout>
              <c:xMode val="edge"/>
              <c:yMode val="edge"/>
              <c:x val="0.53924176828423998"/>
              <c:y val="0.8888126009693053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816"/>
        <c:crosses val="autoZero"/>
        <c:crossBetween val="midCat"/>
      </c:valAx>
      <c:valAx>
        <c:axId val="471667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Eu/Eu*</a:t>
                </a:r>
              </a:p>
            </c:rich>
          </c:tx>
          <c:layout>
            <c:manualLayout>
              <c:xMode val="edge"/>
              <c:yMode val="edge"/>
              <c:x val="8.0881280519888119E-2"/>
              <c:y val="0.439718621602025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71667424"/>
        <c:crosses val="autoZero"/>
        <c:crossBetween val="midCat"/>
      </c:valAx>
      <c:spPr>
        <a:solidFill>
          <a:schemeClr val="accent1">
            <a:lumMod val="20000"/>
            <a:lumOff val="80000"/>
            <a:alpha val="2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DA18E4-ED81-416F-813E-DA39D1CF5728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9E2BAA-65FB-4086-8369-3B0D89DD350E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688D75-B6CA-4591-B763-D5EA98748F05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954E9E-0C6B-4F7A-8569-4828D3E46694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49893D-9D98-4400-83DD-C1641635B070}">
  <sheetPr/>
  <sheetViews>
    <sheetView zoomScale="10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F6C825-4A2A-4C0C-A2BB-6ABB04FC165B}">
  <sheetPr/>
  <sheetViews>
    <sheetView tabSelected="1"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28908" cy="78511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72763-52EE-4706-BAB3-0CA8205277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0.70457</cdr:x>
      <cdr:y>0.77221</cdr:y>
    </cdr:from>
    <cdr:to>
      <cdr:x>0.94256</cdr:x>
      <cdr:y>0.8546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6DAC70D-FA63-4774-BBD6-4883798896AA}"/>
            </a:ext>
          </a:extLst>
        </cdr:cNvPr>
        <cdr:cNvSpPr txBox="1"/>
      </cdr:nvSpPr>
      <cdr:spPr>
        <a:xfrm xmlns:a="http://schemas.openxmlformats.org/drawingml/2006/main">
          <a:off x="6106160" y="4856480"/>
          <a:ext cx="2062480" cy="51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i="1"/>
            <a:t>Eu/Eu* @ Al = 0 is 1.782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8343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E0991-3E53-4C04-A851-E6F6345D36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28908" cy="78511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7B4778-537C-4F6A-9FF3-0183C2E017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0.67761</cdr:x>
      <cdr:y>0.79321</cdr:y>
    </cdr:from>
    <cdr:to>
      <cdr:x>0.91559</cdr:x>
      <cdr:y>0.87561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9DA23CE-A70A-45D3-94B0-428DC79FF06E}"/>
            </a:ext>
          </a:extLst>
        </cdr:cNvPr>
        <cdr:cNvSpPr txBox="1"/>
      </cdr:nvSpPr>
      <cdr:spPr>
        <a:xfrm xmlns:a="http://schemas.openxmlformats.org/drawingml/2006/main">
          <a:off x="5872480" y="4988560"/>
          <a:ext cx="2062480" cy="51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i="1"/>
            <a:t>Ce/Ce* @ Al = 0 is 0.798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8908" cy="78511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9D1881-BEA7-4565-8362-4C3834F4D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0.69637</cdr:x>
      <cdr:y>0.78998</cdr:y>
    </cdr:from>
    <cdr:to>
      <cdr:x>0.93435</cdr:x>
      <cdr:y>0.87237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765C1F8-A83A-4123-B2FC-39706117564D}"/>
            </a:ext>
          </a:extLst>
        </cdr:cNvPr>
        <cdr:cNvSpPr txBox="1"/>
      </cdr:nvSpPr>
      <cdr:spPr>
        <a:xfrm xmlns:a="http://schemas.openxmlformats.org/drawingml/2006/main">
          <a:off x="6035040" y="4968240"/>
          <a:ext cx="2062480" cy="51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 i="1"/>
            <a:t>Ce/Ce* @ Al = 0 is 0.808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828908" cy="78511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5019C-28FC-4314-9771-6264A6C7C8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0.64596</cdr:x>
      <cdr:y>0.75283</cdr:y>
    </cdr:from>
    <cdr:to>
      <cdr:x>0.88394</cdr:x>
      <cdr:y>0.83522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8D41448-3B87-45C5-BC35-17EE59ED7866}"/>
            </a:ext>
          </a:extLst>
        </cdr:cNvPr>
        <cdr:cNvSpPr txBox="1"/>
      </cdr:nvSpPr>
      <cdr:spPr>
        <a:xfrm xmlns:a="http://schemas.openxmlformats.org/drawingml/2006/main">
          <a:off x="5598160" y="4734560"/>
          <a:ext cx="2062480" cy="51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i="1"/>
            <a:t>Eu/Eu* @ </a:t>
          </a:r>
          <a:r>
            <a:rPr lang="en-US" sz="1800" b="0" i="1"/>
            <a:t>Al</a:t>
          </a:r>
          <a:r>
            <a:rPr lang="en-US" sz="1600" b="0" i="1"/>
            <a:t> = 0 is 3.334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828908" cy="785118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63061D-1709-4A60-8C09-2C48834B41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  <sheetName val="Sob"/>
      <sheetName val="by size"/>
      <sheetName val="by age"/>
      <sheetName val="Producers"/>
      <sheetName val="Minerals"/>
      <sheetName val="Ce v time"/>
      <sheetName val="Eu v time"/>
      <sheetName val="Abbotabad"/>
      <sheetName val="Adilabad-ox"/>
      <sheetName val="Adilabad-carb"/>
      <sheetName val="Ananai"/>
      <sheetName val="Autlan"/>
      <sheetName val="Azul-ox"/>
      <sheetName val="Azul-carb"/>
      <sheetName val="BaldKnob-ox"/>
      <sheetName val="BaldKnob-carb"/>
      <sheetName val="Baltic"/>
      <sheetName val="Binkilic-ox"/>
      <sheetName val="Binkilic-carb"/>
      <sheetName val="BlancoFZ"/>
      <sheetName val="BlueJay"/>
      <sheetName val="Bonai-Keonjhar"/>
      <sheetName val="Bronk"/>
      <sheetName val="Cevretepe"/>
      <sheetName val="Chiatura=ox"/>
      <sheetName val="Chiatura Mn v C"/>
      <sheetName val="Sheet2"/>
      <sheetName val="Chiatura-carb"/>
      <sheetName val="Conta_Historia"/>
      <sheetName val="Datangpo"/>
      <sheetName val="Dawashan"/>
      <sheetName val="Derbent"/>
      <sheetName val="Drimos-Aroania"/>
      <sheetName val="Dounan"/>
      <sheetName val="E Carp"/>
      <sheetName val="Elazig"/>
      <sheetName val="EnKafala"/>
      <sheetName val="Eymir"/>
      <sheetName val="Faizuly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IzuBonin arc"/>
      <sheetName val="Jiaodingshan"/>
      <sheetName val="Kalahari Wessels"/>
      <sheetName val="Kalahari old"/>
      <sheetName val="Karazhal"/>
      <sheetName val="Kar-Ten"/>
      <sheetName val="Kisenge"/>
      <sheetName val="Krizna"/>
      <sheetName val="Kyzyltash"/>
      <sheetName val="Kzyltash"/>
      <sheetName val="Laba"/>
      <sheetName val="Buckeye-Ladd"/>
      <sheetName val="Lijiaying"/>
      <sheetName val="Lucifer"/>
      <sheetName val="Mangyshlak-ox"/>
      <sheetName val="Mangyshlak-carb"/>
      <sheetName val="Manuels R"/>
      <sheetName val="Minle"/>
      <sheetName val="Moanda"/>
      <sheetName val="mod v anc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Parnok"/>
      <sheetName val="Sandur"/>
      <sheetName val="Sardinia"/>
      <sheetName val="Ntui-Betamba"/>
      <sheetName val="Serra do Navio"/>
      <sheetName val="Sjogruvan"/>
      <sheetName val="Splawa"/>
      <sheetName val="Chart15"/>
      <sheetName val="Eu_Al tanganshan"/>
      <sheetName val="Tambao"/>
      <sheetName val="Tangganshan"/>
      <sheetName val="Taojiang"/>
      <sheetName val="Tiantaishan"/>
      <sheetName val="Tokoro"/>
      <sheetName val="Ntui-B"/>
      <sheetName val="Ulukent"/>
      <sheetName val="UmBogma"/>
      <sheetName val="Urkut"/>
      <sheetName val="Urkut-ox"/>
      <sheetName val="Urkut-REE"/>
      <sheetName val="Urucum"/>
      <sheetName val="Usa"/>
      <sheetName val="Vani"/>
      <sheetName val="Vittinki"/>
      <sheetName val="Wafangzi-oxide"/>
      <sheetName val="Wafangzi-carb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IF"/>
      <sheetName val="Cuyuna"/>
      <sheetName val="Nigerian IF"/>
      <sheetName val="Terrano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G8">
            <v>1.1000000000000001</v>
          </cell>
          <cell r="BU8">
            <v>0.84176343534090015</v>
          </cell>
          <cell r="BV8">
            <v>3.0559584884282107</v>
          </cell>
        </row>
        <row r="9">
          <cell r="G9">
            <v>1</v>
          </cell>
          <cell r="BU9">
            <v>1.0085129381941575</v>
          </cell>
          <cell r="BV9">
            <v>4.5839377326423163</v>
          </cell>
        </row>
        <row r="10">
          <cell r="G10">
            <v>2.2000000000000002</v>
          </cell>
          <cell r="BU10">
            <v>0.75004390773165219</v>
          </cell>
          <cell r="BV10">
            <v>4.0746113179042807</v>
          </cell>
        </row>
        <row r="11">
          <cell r="G11">
            <v>1.1763521882741534</v>
          </cell>
          <cell r="BU11"/>
          <cell r="BV11"/>
        </row>
        <row r="12">
          <cell r="G12">
            <v>5.1745659457812971</v>
          </cell>
          <cell r="BU12"/>
          <cell r="BV12"/>
        </row>
        <row r="13">
          <cell r="G13">
            <v>1.1299999999999999</v>
          </cell>
          <cell r="BU13">
            <v>0.74498099394042883</v>
          </cell>
          <cell r="BV13">
            <v>2.6047369900752178</v>
          </cell>
        </row>
        <row r="14">
          <cell r="G14">
            <v>1.1499999999999999</v>
          </cell>
          <cell r="BU14">
            <v>0.66861592762409872</v>
          </cell>
          <cell r="BV14">
            <v>1.206991791936421</v>
          </cell>
        </row>
        <row r="15">
          <cell r="G15">
            <v>5.0999999999999996</v>
          </cell>
          <cell r="BU15">
            <v>0.2696273756490164</v>
          </cell>
          <cell r="BV15">
            <v>2.3774440153743024</v>
          </cell>
        </row>
        <row r="16">
          <cell r="G16">
            <v>1.4123213741233864</v>
          </cell>
          <cell r="BU16"/>
          <cell r="BV16"/>
        </row>
        <row r="17">
          <cell r="G17">
            <v>0.98</v>
          </cell>
          <cell r="BU17">
            <v>0.75547752054836426</v>
          </cell>
          <cell r="BV17">
            <v>5.0114517997056494</v>
          </cell>
        </row>
        <row r="18">
          <cell r="G18">
            <v>1.39</v>
          </cell>
          <cell r="BU18">
            <v>0.63243540265723563</v>
          </cell>
          <cell r="BV18">
            <v>2.199589696444471</v>
          </cell>
        </row>
        <row r="19">
          <cell r="G19">
            <v>2.6337696600710303</v>
          </cell>
          <cell r="BU19"/>
          <cell r="BV19"/>
        </row>
        <row r="20">
          <cell r="G20">
            <v>2.6</v>
          </cell>
          <cell r="BU20">
            <v>1.001831901814213</v>
          </cell>
          <cell r="BV20">
            <v>3.6328682564482215</v>
          </cell>
        </row>
        <row r="21">
          <cell r="G21">
            <v>2.6358053657043761</v>
          </cell>
          <cell r="BU21"/>
          <cell r="BV21"/>
        </row>
        <row r="22">
          <cell r="G22">
            <v>3.5</v>
          </cell>
          <cell r="BU22">
            <v>0.89423376185797743</v>
          </cell>
          <cell r="BV22">
            <v>2.6161091038017719</v>
          </cell>
        </row>
        <row r="23">
          <cell r="G23">
            <v>2.6</v>
          </cell>
          <cell r="BU23">
            <v>0.83548572385804376</v>
          </cell>
          <cell r="BV23">
            <v>2.4574600741716259</v>
          </cell>
        </row>
        <row r="24">
          <cell r="G24">
            <v>3.5484845328611598</v>
          </cell>
          <cell r="BU24"/>
          <cell r="BV24"/>
        </row>
        <row r="25">
          <cell r="G25">
            <v>0.99149179157744471</v>
          </cell>
          <cell r="BU25"/>
          <cell r="BV25"/>
        </row>
        <row r="26">
          <cell r="G26">
            <v>0.98</v>
          </cell>
          <cell r="BU26">
            <v>0.83428153540710182</v>
          </cell>
          <cell r="BV26">
            <v>3.600529330888711</v>
          </cell>
        </row>
        <row r="27">
          <cell r="G27">
            <v>8.1356469753774459</v>
          </cell>
          <cell r="BU27"/>
          <cell r="BV27"/>
        </row>
        <row r="28">
          <cell r="G28">
            <v>16.32</v>
          </cell>
          <cell r="BU28">
            <v>0.69741853389551678</v>
          </cell>
          <cell r="BV28">
            <v>1.7809583811772123</v>
          </cell>
        </row>
        <row r="29">
          <cell r="G29">
            <v>15.795186104218361</v>
          </cell>
          <cell r="BU29"/>
          <cell r="BV29"/>
        </row>
        <row r="30">
          <cell r="G30">
            <v>8.9993606008322331</v>
          </cell>
          <cell r="BU30"/>
          <cell r="BV30"/>
        </row>
        <row r="31">
          <cell r="G31">
            <v>8.9</v>
          </cell>
          <cell r="BU31">
            <v>0.71648098210939037</v>
          </cell>
          <cell r="BV31">
            <v>3.0825300825321134</v>
          </cell>
        </row>
        <row r="35">
          <cell r="G35">
            <v>3</v>
          </cell>
          <cell r="BU35">
            <v>0.734168154778851</v>
          </cell>
          <cell r="BV35">
            <v>0.80528676603186511</v>
          </cell>
        </row>
        <row r="36">
          <cell r="G36">
            <v>3.5</v>
          </cell>
          <cell r="BU36">
            <v>1.3037008705315003</v>
          </cell>
          <cell r="BV36">
            <v>4.9903593145173915</v>
          </cell>
        </row>
        <row r="37">
          <cell r="G37">
            <v>5.8</v>
          </cell>
          <cell r="BU37">
            <v>0.80157409838016391</v>
          </cell>
          <cell r="BV37">
            <v>3.3789463474430574</v>
          </cell>
        </row>
        <row r="38">
          <cell r="G38">
            <v>0.49</v>
          </cell>
          <cell r="BU38">
            <v>0.531202815555607</v>
          </cell>
          <cell r="BV38">
            <v>2.0045064030591231</v>
          </cell>
        </row>
        <row r="39">
          <cell r="G39">
            <v>0.6</v>
          </cell>
          <cell r="BU39">
            <v>0.51692430345650642</v>
          </cell>
          <cell r="BV39">
            <v>3.0559584884282107</v>
          </cell>
        </row>
        <row r="40">
          <cell r="G40">
            <v>1.1000000000000001</v>
          </cell>
          <cell r="BU40">
            <v>0.77525128556474687</v>
          </cell>
          <cell r="BV40">
            <v>2.8922608916828825</v>
          </cell>
        </row>
        <row r="41">
          <cell r="G41">
            <v>0.9</v>
          </cell>
          <cell r="BU41">
            <v>1.0722755737403398</v>
          </cell>
          <cell r="BV41">
            <v>1.5279792442141054</v>
          </cell>
        </row>
        <row r="42">
          <cell r="G42">
            <v>2.1</v>
          </cell>
          <cell r="BU42">
            <v>0.86455235259343977</v>
          </cell>
          <cell r="BV42">
            <v>2.2914552850345569</v>
          </cell>
        </row>
        <row r="43">
          <cell r="G43">
            <v>3</v>
          </cell>
          <cell r="BU43">
            <v>0.83049760696899577</v>
          </cell>
          <cell r="BV43">
            <v>2.4158602980955952</v>
          </cell>
        </row>
        <row r="44">
          <cell r="G44">
            <v>2.3199999999999998</v>
          </cell>
          <cell r="BU44">
            <v>0.86721979410670402</v>
          </cell>
          <cell r="BV44">
            <v>2.6709339125816181</v>
          </cell>
        </row>
        <row r="45">
          <cell r="G45">
            <v>2.2200526635608675</v>
          </cell>
          <cell r="BU45"/>
          <cell r="BV45"/>
        </row>
        <row r="46">
          <cell r="G46">
            <v>2.2000000000000002</v>
          </cell>
          <cell r="BU46">
            <v>0.9421948611281431</v>
          </cell>
          <cell r="BV46">
            <v>1.8365632411423709</v>
          </cell>
        </row>
        <row r="47">
          <cell r="G47">
            <v>1.1200000000000001</v>
          </cell>
          <cell r="BU47">
            <v>0.78418942315673612</v>
          </cell>
          <cell r="BV47">
            <v>1.0336074289439783</v>
          </cell>
        </row>
        <row r="48">
          <cell r="G48">
            <v>7.2078380303184444</v>
          </cell>
          <cell r="BU48"/>
          <cell r="BV48"/>
        </row>
        <row r="49">
          <cell r="G49">
            <v>7.02</v>
          </cell>
          <cell r="BU49">
            <v>0.91084207310456122</v>
          </cell>
          <cell r="BV49">
            <v>3.1014357438097142</v>
          </cell>
        </row>
        <row r="50">
          <cell r="G50">
            <v>0.94272997032640948</v>
          </cell>
          <cell r="BU50"/>
          <cell r="BV50"/>
        </row>
        <row r="51">
          <cell r="G51">
            <v>0.7</v>
          </cell>
          <cell r="BU51">
            <v>1.2509660639864599</v>
          </cell>
          <cell r="BV51">
            <v>1.5510851308523257</v>
          </cell>
        </row>
        <row r="52">
          <cell r="G52">
            <v>8.0500000000000007</v>
          </cell>
          <cell r="BU52">
            <v>0.74839867918150982</v>
          </cell>
          <cell r="BV52">
            <v>3.7934147641264109</v>
          </cell>
        </row>
        <row r="53">
          <cell r="G53">
            <v>3.4</v>
          </cell>
          <cell r="BU53">
            <v>0.65983946759600987</v>
          </cell>
          <cell r="BV53">
            <v>0.70946362666839557</v>
          </cell>
        </row>
        <row r="54">
          <cell r="G54">
            <v>3.43</v>
          </cell>
          <cell r="BU54">
            <v>0.46331026233656247</v>
          </cell>
          <cell r="BV54">
            <v>3.825891564538336</v>
          </cell>
        </row>
        <row r="55">
          <cell r="G55">
            <v>0.5</v>
          </cell>
          <cell r="BU55"/>
          <cell r="BV55"/>
        </row>
        <row r="56">
          <cell r="G56">
            <v>0.4</v>
          </cell>
          <cell r="BU56">
            <v>0.65772582925705891</v>
          </cell>
          <cell r="BV56"/>
        </row>
        <row r="57">
          <cell r="G57">
            <v>3.3</v>
          </cell>
          <cell r="BU57">
            <v>0.82397106103021356</v>
          </cell>
          <cell r="BV57"/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N/YbN@A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048C-F474-4B05-A5BB-FC64022CDC24}">
  <dimension ref="A1:FQ65"/>
  <sheetViews>
    <sheetView topLeftCell="A24" workbookViewId="0">
      <selection activeCell="A66" sqref="A66"/>
    </sheetView>
  </sheetViews>
  <sheetFormatPr defaultRowHeight="14.4" x14ac:dyDescent="0.3"/>
  <cols>
    <col min="1" max="1" width="8" customWidth="1"/>
    <col min="2" max="2" width="10.44140625" customWidth="1"/>
    <col min="3" max="3" width="7.5546875" customWidth="1"/>
    <col min="4" max="10" width="6" customWidth="1"/>
    <col min="11" max="11" width="7" customWidth="1"/>
    <col min="12" max="14" width="6" customWidth="1"/>
    <col min="15" max="25" width="6.109375" customWidth="1"/>
    <col min="26" max="26" width="5.6640625" customWidth="1"/>
    <col min="27" max="27" width="5.109375" customWidth="1"/>
    <col min="28" max="28" width="6.6640625" customWidth="1"/>
    <col min="29" max="29" width="5.5546875" customWidth="1"/>
    <col min="30" max="30" width="7.6640625" customWidth="1"/>
    <col min="31" max="31" width="5.88671875" customWidth="1"/>
    <col min="32" max="32" width="8.33203125" customWidth="1"/>
    <col min="33" max="33" width="8.109375" customWidth="1"/>
    <col min="34" max="34" width="7.5546875" customWidth="1"/>
    <col min="35" max="35" width="7.88671875" customWidth="1"/>
    <col min="36" max="36" width="8.109375" customWidth="1"/>
    <col min="37" max="37" width="7.88671875" customWidth="1"/>
  </cols>
  <sheetData>
    <row r="1" spans="1:173" x14ac:dyDescent="0.3">
      <c r="A1" t="s">
        <v>0</v>
      </c>
      <c r="B1" t="s">
        <v>176</v>
      </c>
    </row>
    <row r="2" spans="1:173" x14ac:dyDescent="0.3">
      <c r="A2" s="1" t="s">
        <v>2</v>
      </c>
      <c r="B2" s="1" t="s">
        <v>3</v>
      </c>
      <c r="C2" t="s">
        <v>4</v>
      </c>
      <c r="D2" s="78" t="s">
        <v>5</v>
      </c>
      <c r="E2" s="78"/>
    </row>
    <row r="3" spans="1:173" x14ac:dyDescent="0.3">
      <c r="A3" s="2" t="s">
        <v>6</v>
      </c>
      <c r="B3">
        <v>28</v>
      </c>
      <c r="C3" t="s">
        <v>7</v>
      </c>
      <c r="D3" s="79">
        <v>0.36</v>
      </c>
      <c r="E3" s="79"/>
    </row>
    <row r="4" spans="1:173" x14ac:dyDescent="0.3"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8</v>
      </c>
      <c r="CC4" t="s">
        <v>9</v>
      </c>
      <c r="CD4" t="s">
        <v>10</v>
      </c>
      <c r="CF4" t="s">
        <v>9</v>
      </c>
      <c r="CG4" t="s">
        <v>9</v>
      </c>
      <c r="CH4" t="s">
        <v>10</v>
      </c>
      <c r="CI4" t="s">
        <v>10</v>
      </c>
    </row>
    <row r="5" spans="1:173" ht="15.6" x14ac:dyDescent="0.3">
      <c r="D5" s="3" t="s">
        <v>11</v>
      </c>
      <c r="P5" s="80" t="s">
        <v>12</v>
      </c>
      <c r="Q5" s="80"/>
      <c r="R5" s="80"/>
      <c r="S5" s="80"/>
      <c r="T5" s="80"/>
      <c r="U5" s="80"/>
      <c r="V5" s="80"/>
      <c r="W5" s="80"/>
      <c r="AI5" s="4" t="s">
        <v>13</v>
      </c>
      <c r="AX5" s="4" t="s">
        <v>14</v>
      </c>
      <c r="BL5" s="4" t="s">
        <v>15</v>
      </c>
      <c r="BX5" t="s">
        <v>16</v>
      </c>
      <c r="CC5" t="s">
        <v>17</v>
      </c>
      <c r="CD5" t="s">
        <v>17</v>
      </c>
      <c r="CE5" t="s">
        <v>17</v>
      </c>
      <c r="CF5" t="s">
        <v>17</v>
      </c>
      <c r="CG5">
        <v>30.706</v>
      </c>
      <c r="CH5" t="s">
        <v>17</v>
      </c>
      <c r="CI5">
        <v>30.706</v>
      </c>
    </row>
    <row r="6" spans="1:173" ht="16.2" x14ac:dyDescent="0.3">
      <c r="A6" s="5" t="s">
        <v>18</v>
      </c>
      <c r="B6" s="6" t="s">
        <v>19</v>
      </c>
      <c r="C6" s="6" t="s">
        <v>20</v>
      </c>
      <c r="D6" s="6" t="s">
        <v>21</v>
      </c>
      <c r="E6" s="6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 t="s">
        <v>27</v>
      </c>
      <c r="K6" s="6" t="s">
        <v>28</v>
      </c>
      <c r="L6" s="6" t="s">
        <v>29</v>
      </c>
      <c r="M6" s="6" t="s">
        <v>30</v>
      </c>
      <c r="N6" s="6" t="s">
        <v>31</v>
      </c>
      <c r="O6" s="6" t="s">
        <v>32</v>
      </c>
      <c r="P6" s="6" t="s">
        <v>33</v>
      </c>
      <c r="Q6" s="6" t="s">
        <v>34</v>
      </c>
      <c r="R6" s="6" t="s">
        <v>35</v>
      </c>
      <c r="S6" s="6" t="s">
        <v>36</v>
      </c>
      <c r="T6" s="6" t="s">
        <v>37</v>
      </c>
      <c r="U6" s="6" t="s">
        <v>38</v>
      </c>
      <c r="V6" s="6" t="s">
        <v>39</v>
      </c>
      <c r="W6" s="6" t="s">
        <v>40</v>
      </c>
      <c r="X6" s="6" t="s">
        <v>41</v>
      </c>
      <c r="Y6" s="6" t="s">
        <v>42</v>
      </c>
      <c r="Z6" s="6" t="s">
        <v>43</v>
      </c>
      <c r="AA6" s="6" t="s">
        <v>44</v>
      </c>
      <c r="AB6" s="6" t="s">
        <v>45</v>
      </c>
      <c r="AC6" s="6" t="s">
        <v>46</v>
      </c>
      <c r="AD6" s="6" t="s">
        <v>47</v>
      </c>
      <c r="AE6" s="6" t="s">
        <v>48</v>
      </c>
      <c r="AF6" s="6" t="s">
        <v>49</v>
      </c>
      <c r="AG6" s="6" t="s">
        <v>50</v>
      </c>
      <c r="AH6" s="6" t="s">
        <v>51</v>
      </c>
      <c r="AI6" s="6" t="s">
        <v>52</v>
      </c>
      <c r="AJ6" s="6" t="s">
        <v>53</v>
      </c>
      <c r="AK6" s="6" t="s">
        <v>54</v>
      </c>
      <c r="AL6" s="6" t="s">
        <v>55</v>
      </c>
      <c r="AM6" s="6" t="s">
        <v>56</v>
      </c>
      <c r="AN6" s="6" t="s">
        <v>57</v>
      </c>
      <c r="AO6" s="6" t="s">
        <v>58</v>
      </c>
      <c r="AP6" s="6" t="s">
        <v>59</v>
      </c>
      <c r="AQ6" s="6" t="s">
        <v>60</v>
      </c>
      <c r="AR6" s="6" t="s">
        <v>61</v>
      </c>
      <c r="AS6" s="6" t="s">
        <v>62</v>
      </c>
      <c r="AT6" s="6" t="s">
        <v>63</v>
      </c>
      <c r="AU6" s="6" t="s">
        <v>64</v>
      </c>
      <c r="AV6" s="6" t="s">
        <v>65</v>
      </c>
      <c r="AW6" s="6" t="s">
        <v>66</v>
      </c>
      <c r="AX6" s="6" t="s">
        <v>67</v>
      </c>
      <c r="AY6" s="6" t="s">
        <v>68</v>
      </c>
      <c r="AZ6" s="6" t="s">
        <v>69</v>
      </c>
      <c r="BA6" s="6" t="s">
        <v>70</v>
      </c>
      <c r="BB6" s="6" t="s">
        <v>71</v>
      </c>
      <c r="BC6" s="6" t="s">
        <v>72</v>
      </c>
      <c r="BD6" s="6" t="s">
        <v>73</v>
      </c>
      <c r="BE6" s="6" t="s">
        <v>74</v>
      </c>
      <c r="BF6" s="6" t="s">
        <v>75</v>
      </c>
      <c r="BG6" s="6" t="s">
        <v>76</v>
      </c>
      <c r="BH6" s="6" t="s">
        <v>77</v>
      </c>
      <c r="BI6" s="6" t="s">
        <v>78</v>
      </c>
      <c r="BJ6" s="6" t="s">
        <v>79</v>
      </c>
      <c r="BK6" s="6" t="s">
        <v>80</v>
      </c>
      <c r="BL6" s="5" t="s">
        <v>81</v>
      </c>
      <c r="BM6" s="5" t="s">
        <v>82</v>
      </c>
      <c r="BN6" s="5" t="s">
        <v>83</v>
      </c>
      <c r="BO6" s="5" t="s">
        <v>84</v>
      </c>
      <c r="BP6" s="5" t="s">
        <v>85</v>
      </c>
      <c r="BQ6" s="5" t="s">
        <v>86</v>
      </c>
      <c r="BR6" s="5" t="s">
        <v>87</v>
      </c>
      <c r="BS6" s="5" t="s">
        <v>88</v>
      </c>
      <c r="BT6" s="5" t="s">
        <v>89</v>
      </c>
      <c r="BU6" s="5" t="s">
        <v>90</v>
      </c>
      <c r="BV6" s="5" t="s">
        <v>91</v>
      </c>
      <c r="BW6" s="5" t="s">
        <v>92</v>
      </c>
      <c r="BX6" t="s">
        <v>93</v>
      </c>
      <c r="BY6" t="s">
        <v>94</v>
      </c>
      <c r="BZ6" s="7" t="s">
        <v>95</v>
      </c>
      <c r="CA6" s="6" t="s">
        <v>96</v>
      </c>
      <c r="CB6" s="6" t="s">
        <v>97</v>
      </c>
      <c r="CC6" s="6" t="s">
        <v>98</v>
      </c>
      <c r="CD6" s="6" t="s">
        <v>98</v>
      </c>
      <c r="CE6" s="6" t="s">
        <v>99</v>
      </c>
      <c r="CF6" s="6" t="s">
        <v>100</v>
      </c>
      <c r="CG6" s="6" t="s">
        <v>101</v>
      </c>
      <c r="CH6" s="6" t="s">
        <v>100</v>
      </c>
      <c r="CI6" s="6" t="s">
        <v>101</v>
      </c>
      <c r="CJ6" s="6" t="s">
        <v>102</v>
      </c>
      <c r="CK6" s="6" t="s">
        <v>103</v>
      </c>
      <c r="CL6" s="6" t="s">
        <v>104</v>
      </c>
      <c r="CM6" s="6" t="s">
        <v>105</v>
      </c>
      <c r="CN6" t="s">
        <v>106</v>
      </c>
      <c r="CO6" t="s">
        <v>107</v>
      </c>
    </row>
    <row r="7" spans="1:173" x14ac:dyDescent="0.3">
      <c r="B7" s="8" t="s">
        <v>108</v>
      </c>
      <c r="C7" s="9" t="s">
        <v>1</v>
      </c>
      <c r="D7" s="10">
        <f>AVERAGE(D8:D27)</f>
        <v>53.529787834485532</v>
      </c>
      <c r="E7" s="10">
        <f t="shared" ref="E7:N7" si="0">AVERAGE(E8:E27)</f>
        <v>2.9175603255042093</v>
      </c>
      <c r="F7" s="10">
        <f t="shared" si="0"/>
        <v>7.4710778180537485</v>
      </c>
      <c r="G7" s="10">
        <f t="shared" si="0"/>
        <v>2.4719218916885146</v>
      </c>
      <c r="H7" s="10">
        <f t="shared" si="0"/>
        <v>15.140265140862638</v>
      </c>
      <c r="I7" s="10">
        <f t="shared" si="0"/>
        <v>0.94413092957082034</v>
      </c>
      <c r="J7" s="10">
        <f t="shared" si="0"/>
        <v>0.32573400137803776</v>
      </c>
      <c r="K7" s="10">
        <f t="shared" si="0"/>
        <v>0.43221280967506859</v>
      </c>
      <c r="L7" s="10">
        <f t="shared" si="0"/>
        <v>0.73919483385968032</v>
      </c>
      <c r="M7" s="10">
        <f t="shared" si="0"/>
        <v>0.55772019434009368</v>
      </c>
      <c r="N7" s="10">
        <f t="shared" si="0"/>
        <v>13.358394220581658</v>
      </c>
      <c r="O7" s="11">
        <f t="shared" ref="O7:O32" si="1">SUM(D7:N7)</f>
        <v>97.888000000000005</v>
      </c>
      <c r="P7" s="12"/>
      <c r="Q7" s="13">
        <f>AVERAGE(Q8:Q27)</f>
        <v>4249.3915032679743</v>
      </c>
      <c r="R7" s="13"/>
      <c r="S7" s="13">
        <f t="shared" ref="S7:U7" si="2">AVERAGE(S8:S27)</f>
        <v>85.015000000000001</v>
      </c>
      <c r="T7" s="13">
        <f t="shared" si="2"/>
        <v>14.62</v>
      </c>
      <c r="U7" s="13">
        <f t="shared" si="2"/>
        <v>92.84</v>
      </c>
      <c r="V7" s="13"/>
      <c r="W7" s="13"/>
      <c r="X7" s="13">
        <f t="shared" ref="X7:Y7" si="3">AVERAGE(X8:X27)</f>
        <v>195.27500000000001</v>
      </c>
      <c r="Y7" s="13">
        <f t="shared" si="3"/>
        <v>46.352941176470587</v>
      </c>
      <c r="Z7" s="13"/>
      <c r="AA7" s="13"/>
      <c r="AB7" s="13">
        <f>AVERAGE(AB8:AB27)</f>
        <v>2231.875</v>
      </c>
      <c r="AC7" s="13"/>
      <c r="AD7" s="13"/>
      <c r="AE7" s="13">
        <f t="shared" ref="AE7:AH7" si="4">AVERAGE(AE8:AE27)</f>
        <v>43.94</v>
      </c>
      <c r="AF7" s="13">
        <f t="shared" si="4"/>
        <v>14.471</v>
      </c>
      <c r="AG7" s="13">
        <f t="shared" si="4"/>
        <v>59.9</v>
      </c>
      <c r="AH7" s="13">
        <f t="shared" si="4"/>
        <v>53.04</v>
      </c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3">
        <f>AVERAGE(AX8:AX31)</f>
        <v>17.76642857142857</v>
      </c>
      <c r="AY7" s="13">
        <f>AVERAGE(AY8:AY31)</f>
        <v>22.867857142857144</v>
      </c>
      <c r="AZ7" s="13"/>
      <c r="BA7" s="14">
        <f t="shared" ref="BA7:BG7" si="5">AVERAGE(BA8:BA31)</f>
        <v>11.358571428571427</v>
      </c>
      <c r="BB7" s="14">
        <f t="shared" si="5"/>
        <v>2.7064285714285714</v>
      </c>
      <c r="BC7" s="14">
        <f t="shared" si="5"/>
        <v>2.0707142857142857</v>
      </c>
      <c r="BD7" s="14">
        <f t="shared" si="5"/>
        <v>2.0092857142857143</v>
      </c>
      <c r="BE7" s="14">
        <f t="shared" si="5"/>
        <v>1.0909090909090911</v>
      </c>
      <c r="BF7" s="14">
        <f t="shared" si="5"/>
        <v>1.589285714285714</v>
      </c>
      <c r="BG7" s="14">
        <f t="shared" si="5"/>
        <v>1.4645454545454546</v>
      </c>
      <c r="BH7" s="14"/>
      <c r="BI7" s="14"/>
      <c r="BJ7" s="14">
        <f t="shared" ref="BJ7:BK7" si="6">AVERAGE(BJ8:BJ31)</f>
        <v>1.395</v>
      </c>
      <c r="BK7" s="14">
        <f t="shared" si="6"/>
        <v>0.15545454545454546</v>
      </c>
      <c r="BL7" s="10">
        <f>AVERAGE(BL8:BL31)</f>
        <v>48.409887115609195</v>
      </c>
      <c r="BM7" s="10">
        <f t="shared" ref="BM7:BT7" si="7">AVERAGE(BM8:BM31)</f>
        <v>23.895357516047174</v>
      </c>
      <c r="BN7" s="10">
        <f t="shared" si="7"/>
        <v>22.71616723290979</v>
      </c>
      <c r="BO7" s="10">
        <f t="shared" si="7"/>
        <v>15.975487241310024</v>
      </c>
      <c r="BP7" s="10">
        <f t="shared" si="7"/>
        <v>11.716141001855286</v>
      </c>
      <c r="BQ7" s="10">
        <f t="shared" si="7"/>
        <v>23.801313628899837</v>
      </c>
      <c r="BR7" s="10">
        <f t="shared" si="7"/>
        <v>6.5662931839402416</v>
      </c>
      <c r="BS7" s="10">
        <f t="shared" si="7"/>
        <v>18.808777429467082</v>
      </c>
      <c r="BT7" s="10">
        <f t="shared" si="7"/>
        <v>5.6250000000000009</v>
      </c>
      <c r="BU7" s="15">
        <f>BM7/((BL7*BN7)^0.5)</f>
        <v>0.72057463283957146</v>
      </c>
      <c r="BV7" s="16">
        <f t="shared" ref="BV7:BV10" si="8">BQ7/((BP7*BR7)^0.5)</f>
        <v>2.7136166619200872</v>
      </c>
      <c r="BW7" s="15">
        <f>BL7/BT7</f>
        <v>8.6062021538860769</v>
      </c>
      <c r="BX7" s="9">
        <v>0.79800000000000004</v>
      </c>
      <c r="BY7" s="15">
        <v>3.3330000000000002</v>
      </c>
      <c r="BZ7" s="9"/>
      <c r="CA7" s="14"/>
      <c r="CB7" s="14"/>
      <c r="CC7" s="14"/>
      <c r="CD7" s="9"/>
      <c r="CE7" s="14"/>
      <c r="CF7" s="14"/>
      <c r="CG7" s="9"/>
      <c r="CH7" s="9"/>
    </row>
    <row r="8" spans="1:173" x14ac:dyDescent="0.3">
      <c r="A8" t="s">
        <v>109</v>
      </c>
      <c r="B8" t="s">
        <v>110</v>
      </c>
      <c r="D8" s="17">
        <v>69.2</v>
      </c>
      <c r="E8" s="16">
        <v>0.1</v>
      </c>
      <c r="F8" s="16">
        <v>7.7</v>
      </c>
      <c r="G8" s="16">
        <v>1.1000000000000001</v>
      </c>
      <c r="H8" s="16">
        <v>0.9</v>
      </c>
      <c r="I8" s="16">
        <v>0.1</v>
      </c>
      <c r="J8" s="16">
        <v>0.4</v>
      </c>
      <c r="K8" s="16">
        <v>0.6</v>
      </c>
      <c r="L8" s="16">
        <v>0.03</v>
      </c>
      <c r="M8" s="16">
        <v>0.25</v>
      </c>
      <c r="N8" s="16">
        <v>14.1</v>
      </c>
      <c r="O8" s="11">
        <f t="shared" si="1"/>
        <v>94.47999999999999</v>
      </c>
      <c r="P8" s="18"/>
      <c r="Q8" s="19">
        <v>9133.3333333333339</v>
      </c>
      <c r="R8" s="18"/>
      <c r="S8" s="19">
        <v>52.7</v>
      </c>
      <c r="T8" s="19">
        <v>12.6</v>
      </c>
      <c r="U8" s="19">
        <v>13.8</v>
      </c>
      <c r="V8" s="20"/>
      <c r="W8" s="20"/>
      <c r="X8" s="19">
        <v>41.8</v>
      </c>
      <c r="Y8" s="20"/>
      <c r="Z8" s="20"/>
      <c r="AA8" s="20"/>
      <c r="AB8" s="20"/>
      <c r="AC8" s="20"/>
      <c r="AD8" s="20"/>
      <c r="AE8" s="19">
        <v>77.8</v>
      </c>
      <c r="AF8" s="19">
        <v>13</v>
      </c>
      <c r="AG8" s="19">
        <v>37.4</v>
      </c>
      <c r="AH8" s="19">
        <v>17.2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v>10</v>
      </c>
      <c r="AY8" s="16">
        <v>17</v>
      </c>
      <c r="AZ8" s="16"/>
      <c r="BA8" s="16">
        <v>9</v>
      </c>
      <c r="BB8" s="16">
        <v>2</v>
      </c>
      <c r="BC8" s="16">
        <v>2</v>
      </c>
      <c r="BD8" s="16">
        <v>2</v>
      </c>
      <c r="BE8" s="16"/>
      <c r="BF8" s="16">
        <v>2</v>
      </c>
      <c r="BG8" s="16"/>
      <c r="BH8" s="16">
        <v>1</v>
      </c>
      <c r="BI8" s="16"/>
      <c r="BJ8" s="16">
        <v>1</v>
      </c>
      <c r="BK8" s="16"/>
      <c r="BL8" s="16">
        <f t="shared" ref="BL8:BM10" si="9">AX8/BL$4</f>
        <v>27.247956403269754</v>
      </c>
      <c r="BM8" s="16">
        <f t="shared" si="9"/>
        <v>17.763845350052247</v>
      </c>
      <c r="BN8" s="21">
        <f>(BO8*BO8*BL8)^(1/3)</f>
        <v>16.344058862509232</v>
      </c>
      <c r="BO8" s="16">
        <f t="shared" ref="BO8:BR10" si="10">BA8/BO$4</f>
        <v>12.658227848101266</v>
      </c>
      <c r="BP8" s="16">
        <f t="shared" si="10"/>
        <v>8.6580086580086579</v>
      </c>
      <c r="BQ8" s="16">
        <f t="shared" si="10"/>
        <v>22.988505747126439</v>
      </c>
      <c r="BR8" s="16">
        <f t="shared" si="10"/>
        <v>6.5359477124183005</v>
      </c>
      <c r="BS8" s="16"/>
      <c r="BT8" s="16">
        <f>BJ8/BT$4</f>
        <v>4.032258064516129</v>
      </c>
      <c r="BU8" s="16">
        <f>BM8/((BL8*BN8)^0.5)</f>
        <v>0.84176343534090015</v>
      </c>
      <c r="BV8" s="16">
        <f t="shared" si="8"/>
        <v>3.0559584884282107</v>
      </c>
      <c r="BW8" s="16">
        <f>BL8/BT8</f>
        <v>6.7574931880108986</v>
      </c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</row>
    <row r="9" spans="1:173" x14ac:dyDescent="0.3">
      <c r="A9" t="s">
        <v>111</v>
      </c>
      <c r="B9" t="s">
        <v>110</v>
      </c>
      <c r="D9" s="17">
        <v>67.900000000000006</v>
      </c>
      <c r="E9" s="16">
        <v>1.8</v>
      </c>
      <c r="F9" s="16">
        <v>2.7</v>
      </c>
      <c r="G9" s="16">
        <v>1</v>
      </c>
      <c r="H9" s="16">
        <v>1.1000000000000001</v>
      </c>
      <c r="I9" s="16">
        <v>0.3</v>
      </c>
      <c r="J9" s="16">
        <v>0.3</v>
      </c>
      <c r="K9" s="16">
        <v>0.6</v>
      </c>
      <c r="L9" s="16">
        <v>0.06</v>
      </c>
      <c r="M9" s="16">
        <v>0.4</v>
      </c>
      <c r="N9" s="16">
        <v>16</v>
      </c>
      <c r="O9" s="11">
        <f t="shared" si="1"/>
        <v>92.16</v>
      </c>
      <c r="P9" s="18"/>
      <c r="Q9" s="19">
        <v>14147.712418300654</v>
      </c>
      <c r="R9" s="18"/>
      <c r="S9" s="19">
        <v>83.8</v>
      </c>
      <c r="T9" s="22">
        <v>1</v>
      </c>
      <c r="U9" s="19">
        <v>21.8</v>
      </c>
      <c r="V9" s="20"/>
      <c r="W9" s="20"/>
      <c r="X9" s="19">
        <v>91.6</v>
      </c>
      <c r="Y9" s="20"/>
      <c r="Z9" s="20"/>
      <c r="AA9" s="20"/>
      <c r="AB9" s="20"/>
      <c r="AC9" s="20"/>
      <c r="AD9" s="20"/>
      <c r="AE9" s="19">
        <v>122</v>
      </c>
      <c r="AF9" s="19">
        <v>14</v>
      </c>
      <c r="AG9" s="19">
        <v>44.7</v>
      </c>
      <c r="AH9" s="19">
        <v>15.6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v>12</v>
      </c>
      <c r="AY9" s="16">
        <v>23</v>
      </c>
      <c r="AZ9" s="16"/>
      <c r="BA9" s="16">
        <v>9</v>
      </c>
      <c r="BB9" s="16">
        <v>2</v>
      </c>
      <c r="BC9" s="16">
        <v>3</v>
      </c>
      <c r="BD9" s="16">
        <v>2</v>
      </c>
      <c r="BE9" s="16"/>
      <c r="BF9" s="16">
        <v>1</v>
      </c>
      <c r="BG9" s="16"/>
      <c r="BH9" s="16">
        <v>1</v>
      </c>
      <c r="BI9" s="16"/>
      <c r="BJ9" s="16">
        <v>1</v>
      </c>
      <c r="BK9" s="16"/>
      <c r="BL9" s="16">
        <f t="shared" si="9"/>
        <v>32.697547683923709</v>
      </c>
      <c r="BM9" s="16">
        <f t="shared" si="9"/>
        <v>24.033437826541277</v>
      </c>
      <c r="BN9" s="21">
        <f>(BO9*BO9*BL9)^(1/3)</f>
        <v>17.368154205470429</v>
      </c>
      <c r="BO9" s="16">
        <f t="shared" si="10"/>
        <v>12.658227848101266</v>
      </c>
      <c r="BP9" s="16">
        <f t="shared" si="10"/>
        <v>8.6580086580086579</v>
      </c>
      <c r="BQ9" s="16">
        <f t="shared" si="10"/>
        <v>34.482758620689658</v>
      </c>
      <c r="BR9" s="16">
        <f t="shared" si="10"/>
        <v>6.5359477124183005</v>
      </c>
      <c r="BS9" s="16"/>
      <c r="BT9" s="16">
        <f>BJ9/BT$4</f>
        <v>4.032258064516129</v>
      </c>
      <c r="BU9" s="16">
        <f>BM9/((BL9*BN9)^0.5)</f>
        <v>1.0085129381941575</v>
      </c>
      <c r="BV9" s="16">
        <f t="shared" si="8"/>
        <v>4.5839377326423163</v>
      </c>
      <c r="BW9" s="16">
        <f>BL9/BT9</f>
        <v>8.1089918256130797</v>
      </c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</row>
    <row r="10" spans="1:173" x14ac:dyDescent="0.3">
      <c r="A10" t="s">
        <v>112</v>
      </c>
      <c r="B10" t="s">
        <v>110</v>
      </c>
      <c r="D10" s="17">
        <v>57.8</v>
      </c>
      <c r="E10" s="16">
        <v>1</v>
      </c>
      <c r="F10" s="16">
        <v>11.1</v>
      </c>
      <c r="G10" s="16">
        <v>2.2000000000000002</v>
      </c>
      <c r="H10" s="16">
        <v>1.6</v>
      </c>
      <c r="I10" s="16">
        <v>0.1</v>
      </c>
      <c r="J10" s="16">
        <v>0.7</v>
      </c>
      <c r="K10" s="16">
        <v>0.6</v>
      </c>
      <c r="L10" s="16">
        <v>0.09</v>
      </c>
      <c r="M10" s="16">
        <v>0.34</v>
      </c>
      <c r="N10" s="16">
        <v>15</v>
      </c>
      <c r="O10" s="11">
        <f t="shared" si="1"/>
        <v>90.529999999999987</v>
      </c>
      <c r="P10" s="18"/>
      <c r="Q10" s="19">
        <v>17460.784313725489</v>
      </c>
      <c r="R10" s="18"/>
      <c r="S10" s="19">
        <v>43.8</v>
      </c>
      <c r="T10" s="19">
        <v>9.8000000000000007</v>
      </c>
      <c r="U10" s="19">
        <v>9.1999999999999993</v>
      </c>
      <c r="V10" s="20"/>
      <c r="W10" s="20"/>
      <c r="X10" s="19">
        <v>7.1</v>
      </c>
      <c r="Y10" s="20"/>
      <c r="Z10" s="20"/>
      <c r="AA10" s="20"/>
      <c r="AB10" s="20"/>
      <c r="AC10" s="20"/>
      <c r="AD10" s="20"/>
      <c r="AE10" s="19">
        <v>139</v>
      </c>
      <c r="AF10" s="19">
        <v>15.6</v>
      </c>
      <c r="AG10" s="19">
        <v>28.9</v>
      </c>
      <c r="AH10" s="19">
        <v>29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v>17</v>
      </c>
      <c r="AY10" s="16">
        <v>25</v>
      </c>
      <c r="AZ10" s="16"/>
      <c r="BA10" s="16">
        <v>14</v>
      </c>
      <c r="BB10" s="16">
        <v>3</v>
      </c>
      <c r="BC10" s="16">
        <v>4</v>
      </c>
      <c r="BD10" s="16">
        <v>3</v>
      </c>
      <c r="BE10" s="16"/>
      <c r="BF10" s="16">
        <v>1</v>
      </c>
      <c r="BG10" s="16"/>
      <c r="BH10" s="16">
        <v>1</v>
      </c>
      <c r="BI10" s="16"/>
      <c r="BJ10" s="16">
        <v>1</v>
      </c>
      <c r="BK10" s="16"/>
      <c r="BL10" s="16">
        <f t="shared" si="9"/>
        <v>46.321525885558586</v>
      </c>
      <c r="BM10" s="16">
        <f t="shared" si="9"/>
        <v>26.123301985370951</v>
      </c>
      <c r="BN10" s="21">
        <f>(BO10*BO10*BL10)^(1/3)</f>
        <v>26.187853878661521</v>
      </c>
      <c r="BO10" s="16">
        <f t="shared" si="10"/>
        <v>19.690576652601969</v>
      </c>
      <c r="BP10" s="16">
        <f t="shared" si="10"/>
        <v>12.987012987012987</v>
      </c>
      <c r="BQ10" s="16">
        <f t="shared" si="10"/>
        <v>45.977011494252878</v>
      </c>
      <c r="BR10" s="16">
        <f t="shared" si="10"/>
        <v>9.8039215686274517</v>
      </c>
      <c r="BS10" s="16"/>
      <c r="BT10" s="16">
        <f>BJ10/BT$4</f>
        <v>4.032258064516129</v>
      </c>
      <c r="BU10" s="16">
        <f>BM10/((BL10*BN10)^0.5)</f>
        <v>0.75004390773165219</v>
      </c>
      <c r="BV10" s="16">
        <f t="shared" si="8"/>
        <v>4.0746113179042807</v>
      </c>
      <c r="BW10" s="16">
        <f>BL10/BT10</f>
        <v>11.487738419618529</v>
      </c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</row>
    <row r="11" spans="1:173" x14ac:dyDescent="0.3">
      <c r="A11" t="s">
        <v>113</v>
      </c>
      <c r="B11" t="s">
        <v>110</v>
      </c>
      <c r="D11" s="17">
        <v>56.270551197357548</v>
      </c>
      <c r="E11" s="16">
        <v>4.0609723369116439</v>
      </c>
      <c r="F11" s="16">
        <v>5.4214492155243601</v>
      </c>
      <c r="G11" s="16">
        <v>1.1763521882741534</v>
      </c>
      <c r="H11" s="16">
        <v>16.366639141205614</v>
      </c>
      <c r="I11" s="16">
        <v>1.207039636663914</v>
      </c>
      <c r="J11" s="16">
        <v>0.22504128819157723</v>
      </c>
      <c r="K11" s="16">
        <v>0.20458298926507021</v>
      </c>
      <c r="L11" s="16">
        <v>0.61374896779521049</v>
      </c>
      <c r="M11" s="16">
        <v>0.30687448389760524</v>
      </c>
      <c r="N11" s="16">
        <v>13.246748554913294</v>
      </c>
      <c r="O11" s="11">
        <f t="shared" si="1"/>
        <v>99.1</v>
      </c>
      <c r="P11" s="18"/>
      <c r="Q11">
        <v>2448</v>
      </c>
      <c r="S11" s="19">
        <v>94</v>
      </c>
      <c r="T11" s="19">
        <v>13</v>
      </c>
      <c r="U11" s="19">
        <v>95</v>
      </c>
      <c r="V11" s="19"/>
      <c r="W11" s="19"/>
      <c r="X11" s="19">
        <v>375</v>
      </c>
      <c r="Y11" s="19">
        <v>51</v>
      </c>
      <c r="Z11" s="19"/>
      <c r="AA11" s="19"/>
      <c r="AB11" s="19">
        <v>376</v>
      </c>
      <c r="AC11" s="19"/>
      <c r="AD11" s="19"/>
      <c r="AE11" s="19">
        <v>42</v>
      </c>
      <c r="AF11" s="19">
        <v>15</v>
      </c>
      <c r="AG11" s="19">
        <v>65</v>
      </c>
      <c r="AH11" s="19">
        <v>66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23"/>
      <c r="BO11" s="16"/>
      <c r="BP11" s="16"/>
      <c r="BQ11" s="16"/>
      <c r="BR11" s="23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</row>
    <row r="12" spans="1:173" x14ac:dyDescent="0.3">
      <c r="A12" t="s">
        <v>114</v>
      </c>
      <c r="B12" t="s">
        <v>110</v>
      </c>
      <c r="D12" s="17">
        <v>55.804142552543404</v>
      </c>
      <c r="E12" s="16">
        <v>1.0653518123667378</v>
      </c>
      <c r="F12" s="16">
        <v>6.5950350289369482</v>
      </c>
      <c r="G12" s="16">
        <v>5.1745659457812971</v>
      </c>
      <c r="H12" s="16">
        <v>14.640977764240024</v>
      </c>
      <c r="I12" s="16">
        <v>1.0957904355772161</v>
      </c>
      <c r="J12" s="16">
        <v>0.37540968626256471</v>
      </c>
      <c r="K12" s="16">
        <v>0.13190070057873896</v>
      </c>
      <c r="L12" s="16">
        <v>1.0653518123667378</v>
      </c>
      <c r="M12" s="16">
        <v>1.0653518123667378</v>
      </c>
      <c r="N12" s="16">
        <v>12.916122448979593</v>
      </c>
      <c r="O12" s="11">
        <f t="shared" si="1"/>
        <v>99.93</v>
      </c>
      <c r="P12" s="18"/>
      <c r="Q12">
        <v>2196</v>
      </c>
      <c r="S12" s="19">
        <v>55</v>
      </c>
      <c r="T12" s="19">
        <v>20</v>
      </c>
      <c r="U12" s="19">
        <v>120</v>
      </c>
      <c r="V12" s="19"/>
      <c r="W12" s="19"/>
      <c r="X12" s="19">
        <v>340</v>
      </c>
      <c r="Y12" s="19">
        <v>68</v>
      </c>
      <c r="Z12" s="19"/>
      <c r="AA12" s="19"/>
      <c r="AB12" s="19">
        <v>588</v>
      </c>
      <c r="AC12" s="19"/>
      <c r="AD12" s="19"/>
      <c r="AE12" s="19">
        <v>35</v>
      </c>
      <c r="AF12" s="19">
        <v>10</v>
      </c>
      <c r="AG12" s="19">
        <v>40</v>
      </c>
      <c r="AH12" s="19">
        <v>49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23"/>
      <c r="BO12" s="16"/>
      <c r="BP12" s="16"/>
      <c r="BQ12" s="16"/>
      <c r="BR12" s="23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</row>
    <row r="13" spans="1:173" x14ac:dyDescent="0.3">
      <c r="A13" t="s">
        <v>115</v>
      </c>
      <c r="B13" t="s">
        <v>116</v>
      </c>
      <c r="D13" s="17">
        <v>66.05</v>
      </c>
      <c r="E13">
        <v>2.54</v>
      </c>
      <c r="F13">
        <v>3.93</v>
      </c>
      <c r="G13">
        <v>1.1299999999999999</v>
      </c>
      <c r="H13">
        <v>6.74</v>
      </c>
      <c r="I13">
        <v>1.33</v>
      </c>
      <c r="J13">
        <v>0.17</v>
      </c>
      <c r="K13">
        <v>0.57999999999999996</v>
      </c>
      <c r="L13">
        <v>0.25</v>
      </c>
      <c r="M13">
        <v>0.8</v>
      </c>
      <c r="N13">
        <v>16.98</v>
      </c>
      <c r="O13" s="11">
        <f t="shared" si="1"/>
        <v>100.5</v>
      </c>
      <c r="P13" s="24"/>
      <c r="Q13" s="25">
        <v>2115</v>
      </c>
      <c r="R13" s="18"/>
      <c r="S13" s="26">
        <v>90</v>
      </c>
      <c r="T13" s="26">
        <v>12</v>
      </c>
      <c r="U13" s="26">
        <v>105</v>
      </c>
      <c r="V13" s="20"/>
      <c r="W13" s="20"/>
      <c r="X13" s="26">
        <v>115</v>
      </c>
      <c r="Y13" s="26">
        <v>36</v>
      </c>
      <c r="Z13" s="26">
        <v>25</v>
      </c>
      <c r="AA13" s="20"/>
      <c r="AB13" s="26">
        <v>3638</v>
      </c>
      <c r="AC13" s="20"/>
      <c r="AD13" s="20"/>
      <c r="AE13" s="26">
        <v>20</v>
      </c>
      <c r="AF13" s="20">
        <v>12.55</v>
      </c>
      <c r="AG13" s="26">
        <v>68</v>
      </c>
      <c r="AH13" s="26">
        <v>48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v>16.510000000000002</v>
      </c>
      <c r="AY13" s="16">
        <v>22.32</v>
      </c>
      <c r="AZ13" s="16"/>
      <c r="BA13" s="16">
        <v>10.78</v>
      </c>
      <c r="BB13" s="16">
        <v>2.78</v>
      </c>
      <c r="BC13" s="16">
        <v>1.88</v>
      </c>
      <c r="BD13" s="16">
        <v>1.75</v>
      </c>
      <c r="BE13" s="16">
        <v>0.7</v>
      </c>
      <c r="BF13" s="16">
        <v>0.72</v>
      </c>
      <c r="BG13" s="16">
        <v>0.59</v>
      </c>
      <c r="BH13" s="16"/>
      <c r="BI13" s="16"/>
      <c r="BJ13" s="16">
        <v>0.65</v>
      </c>
      <c r="BK13" s="16">
        <v>0.09</v>
      </c>
      <c r="BL13" s="16">
        <f t="shared" ref="BL13:BM15" si="11">AX13/BL$4</f>
        <v>44.986376021798371</v>
      </c>
      <c r="BM13" s="16">
        <f t="shared" si="11"/>
        <v>23.322884012539188</v>
      </c>
      <c r="BN13" s="23">
        <f>EXP((LN(BL13)-LN(BO13))/3+LN(BO13))</f>
        <v>21.78678309876025</v>
      </c>
      <c r="BO13" s="16">
        <f t="shared" ref="BO13:BS15" si="12">BA13/BO$4</f>
        <v>15.161744022503516</v>
      </c>
      <c r="BP13" s="16">
        <f t="shared" si="12"/>
        <v>12.034632034632033</v>
      </c>
      <c r="BQ13" s="16">
        <f t="shared" si="12"/>
        <v>21.609195402298852</v>
      </c>
      <c r="BR13" s="16">
        <f>BD13/BR$4</f>
        <v>5.7189542483660132</v>
      </c>
      <c r="BS13" s="16">
        <f t="shared" si="12"/>
        <v>12.068965517241377</v>
      </c>
      <c r="BT13" s="16">
        <f>BJ13/BT$4</f>
        <v>2.620967741935484</v>
      </c>
      <c r="BU13" s="16">
        <f>BM13/((BL13*BN13)^0.5)</f>
        <v>0.74498099394042883</v>
      </c>
      <c r="BV13" s="16">
        <f>BQ13/((BP13*BR13)^0.5)</f>
        <v>2.6047369900752178</v>
      </c>
      <c r="BW13" s="16">
        <f>BL13/BT13</f>
        <v>17.164032697547686</v>
      </c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</row>
    <row r="14" spans="1:173" x14ac:dyDescent="0.3">
      <c r="A14" t="s">
        <v>117</v>
      </c>
      <c r="B14" t="s">
        <v>118</v>
      </c>
      <c r="D14" s="17">
        <v>55.01</v>
      </c>
      <c r="E14">
        <v>3.97</v>
      </c>
      <c r="F14">
        <v>7.3</v>
      </c>
      <c r="G14">
        <v>1.1499999999999999</v>
      </c>
      <c r="H14" s="17">
        <v>16.98</v>
      </c>
      <c r="I14">
        <v>1.18</v>
      </c>
      <c r="J14">
        <v>0.22</v>
      </c>
      <c r="K14" s="16">
        <v>0.2</v>
      </c>
      <c r="L14" s="16">
        <v>0.6</v>
      </c>
      <c r="M14" s="16">
        <v>0.2</v>
      </c>
      <c r="N14" s="17">
        <v>12.95</v>
      </c>
      <c r="O14" s="11">
        <f t="shared" si="1"/>
        <v>99.760000000000019</v>
      </c>
      <c r="P14" s="24"/>
      <c r="Q14" s="27">
        <v>2548</v>
      </c>
      <c r="R14" s="28"/>
      <c r="S14" s="27">
        <v>94</v>
      </c>
      <c r="T14" s="27">
        <v>13</v>
      </c>
      <c r="U14" s="27">
        <v>95</v>
      </c>
      <c r="V14" s="28"/>
      <c r="W14" s="28"/>
      <c r="X14" s="27">
        <v>109</v>
      </c>
      <c r="Y14" s="27">
        <v>51</v>
      </c>
      <c r="Z14" s="27">
        <v>27</v>
      </c>
      <c r="AA14" s="28"/>
      <c r="AB14" s="27">
        <v>2305</v>
      </c>
      <c r="AC14" s="28"/>
      <c r="AD14" s="28"/>
      <c r="AE14" s="27">
        <v>42</v>
      </c>
      <c r="AF14" s="28">
        <v>43.44</v>
      </c>
      <c r="AG14" s="26">
        <v>65</v>
      </c>
      <c r="AH14" s="26">
        <v>66</v>
      </c>
      <c r="AI14" s="20"/>
      <c r="AJ14" s="20"/>
      <c r="AK14" s="20"/>
      <c r="AL14" s="20"/>
      <c r="AM14" s="20"/>
      <c r="AN14" s="20"/>
      <c r="AO14" s="20"/>
      <c r="AP14" s="20"/>
      <c r="AQ14" s="20"/>
      <c r="AR14" s="16"/>
      <c r="AS14" s="16"/>
      <c r="AT14" s="16"/>
      <c r="AU14" s="16"/>
      <c r="AV14" s="16"/>
      <c r="AW14" s="16"/>
      <c r="AX14" s="16">
        <v>43.33</v>
      </c>
      <c r="AY14" s="16">
        <v>52.11</v>
      </c>
      <c r="AZ14" s="16"/>
      <c r="BA14" s="16">
        <v>27.55</v>
      </c>
      <c r="BB14" s="16">
        <v>5.59</v>
      </c>
      <c r="BC14" s="16">
        <v>2.19</v>
      </c>
      <c r="BD14" s="16">
        <v>5.5</v>
      </c>
      <c r="BE14" s="16">
        <v>3.4</v>
      </c>
      <c r="BF14" s="16">
        <v>3.61</v>
      </c>
      <c r="BG14" s="16">
        <v>3.13</v>
      </c>
      <c r="BH14" s="16"/>
      <c r="BI14" s="16"/>
      <c r="BJ14" s="16">
        <v>3.23</v>
      </c>
      <c r="BK14" s="16">
        <v>0.47</v>
      </c>
      <c r="BL14" s="16">
        <f t="shared" si="11"/>
        <v>118.06539509536785</v>
      </c>
      <c r="BM14" s="16">
        <f t="shared" si="11"/>
        <v>54.451410658307211</v>
      </c>
      <c r="BN14" s="23">
        <f>EXP((LN(BL14)-LN(BO14))/3+LN(BO14))</f>
        <v>56.174887313453375</v>
      </c>
      <c r="BO14" s="16">
        <f t="shared" si="12"/>
        <v>38.748241912798875</v>
      </c>
      <c r="BP14" s="16">
        <f t="shared" si="12"/>
        <v>24.199134199134196</v>
      </c>
      <c r="BQ14" s="16">
        <f t="shared" si="12"/>
        <v>25.172413793103448</v>
      </c>
      <c r="BR14" s="16">
        <f t="shared" si="12"/>
        <v>17.973856209150327</v>
      </c>
      <c r="BS14" s="16">
        <f t="shared" si="12"/>
        <v>58.620689655172413</v>
      </c>
      <c r="BT14" s="16">
        <f>BJ14/BT$4</f>
        <v>13.024193548387096</v>
      </c>
      <c r="BU14" s="16">
        <f>BM14/((BL14*BN14)^0.5)</f>
        <v>0.66861592762409872</v>
      </c>
      <c r="BV14" s="16">
        <f>BQ14/((BP14*BR14)^0.5)</f>
        <v>1.206991791936421</v>
      </c>
      <c r="BW14" s="16">
        <f>BL14/BT14</f>
        <v>9.0650829670746838</v>
      </c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</row>
    <row r="15" spans="1:173" x14ac:dyDescent="0.3">
      <c r="A15" t="s">
        <v>119</v>
      </c>
      <c r="B15" t="s">
        <v>118</v>
      </c>
      <c r="D15" s="17">
        <v>55</v>
      </c>
      <c r="E15">
        <v>1.05</v>
      </c>
      <c r="F15">
        <v>6.5</v>
      </c>
      <c r="G15">
        <v>5.0999999999999996</v>
      </c>
      <c r="H15" s="17">
        <v>14.43</v>
      </c>
      <c r="I15">
        <v>1.08</v>
      </c>
      <c r="J15">
        <v>0.37</v>
      </c>
      <c r="K15" s="16">
        <v>0.13</v>
      </c>
      <c r="L15" s="16">
        <v>1.05</v>
      </c>
      <c r="M15" s="16">
        <v>0.9</v>
      </c>
      <c r="N15" s="17">
        <v>14.43</v>
      </c>
      <c r="O15" s="11">
        <f t="shared" si="1"/>
        <v>100.03999999999999</v>
      </c>
      <c r="P15" s="24"/>
      <c r="Q15" s="27">
        <v>1450</v>
      </c>
      <c r="R15" s="28"/>
      <c r="S15" s="27">
        <v>55</v>
      </c>
      <c r="T15" s="27">
        <v>20</v>
      </c>
      <c r="U15" s="27">
        <v>120</v>
      </c>
      <c r="V15" s="28"/>
      <c r="W15" s="28"/>
      <c r="X15" s="27">
        <v>140</v>
      </c>
      <c r="Y15" s="27">
        <v>68</v>
      </c>
      <c r="Z15" s="27">
        <v>19</v>
      </c>
      <c r="AA15" s="28"/>
      <c r="AB15" s="27">
        <v>5980</v>
      </c>
      <c r="AC15" s="28"/>
      <c r="AD15" s="28"/>
      <c r="AE15" s="27">
        <v>35</v>
      </c>
      <c r="AF15" s="28">
        <v>9.33</v>
      </c>
      <c r="AG15" s="26">
        <v>50</v>
      </c>
      <c r="AH15" s="26">
        <v>49</v>
      </c>
      <c r="AI15" s="20"/>
      <c r="AJ15" s="20"/>
      <c r="AK15" s="20"/>
      <c r="AL15" s="20"/>
      <c r="AM15" s="20"/>
      <c r="AN15" s="20"/>
      <c r="AO15" s="20"/>
      <c r="AP15" s="20"/>
      <c r="AQ15" s="20"/>
      <c r="AR15" s="16"/>
      <c r="AS15" s="16"/>
      <c r="AT15" s="16"/>
      <c r="AU15" s="16"/>
      <c r="AV15" s="16"/>
      <c r="AW15" s="16"/>
      <c r="AX15" s="16">
        <v>39.11</v>
      </c>
      <c r="AY15" s="16">
        <v>13.12</v>
      </c>
      <c r="AZ15" s="16"/>
      <c r="BA15" s="16">
        <v>8.23</v>
      </c>
      <c r="BB15" s="16">
        <v>1.88</v>
      </c>
      <c r="BC15" s="16">
        <v>0.86</v>
      </c>
      <c r="BD15" s="16">
        <v>0.65</v>
      </c>
      <c r="BE15" s="16">
        <v>1.86</v>
      </c>
      <c r="BF15" s="16">
        <v>0.56000000000000005</v>
      </c>
      <c r="BG15" s="16">
        <v>0.62</v>
      </c>
      <c r="BH15" s="16"/>
      <c r="BI15" s="16"/>
      <c r="BJ15" s="16">
        <v>0.85</v>
      </c>
      <c r="BK15" s="16">
        <v>0.02</v>
      </c>
      <c r="BL15" s="16">
        <f t="shared" si="11"/>
        <v>106.56675749318801</v>
      </c>
      <c r="BM15" s="16">
        <f t="shared" si="11"/>
        <v>13.709508881922675</v>
      </c>
      <c r="BN15" s="23">
        <f>EXP((LN(BL15)-LN(BO15))/3+LN(BO15))</f>
        <v>24.260183057618047</v>
      </c>
      <c r="BO15" s="16">
        <f t="shared" si="12"/>
        <v>11.575246132208159</v>
      </c>
      <c r="BP15" s="16">
        <f t="shared" si="12"/>
        <v>8.1385281385281374</v>
      </c>
      <c r="BQ15" s="16">
        <f t="shared" si="12"/>
        <v>9.8850574712643677</v>
      </c>
      <c r="BR15" s="16">
        <f t="shared" si="12"/>
        <v>2.1241830065359477</v>
      </c>
      <c r="BS15" s="16">
        <f t="shared" si="12"/>
        <v>32.068965517241381</v>
      </c>
      <c r="BT15" s="16">
        <f>BJ15/BT$4</f>
        <v>3.4274193548387095</v>
      </c>
      <c r="BU15" s="16">
        <f>BM15/((BL15*BN15)^0.5)</f>
        <v>0.2696273756490164</v>
      </c>
      <c r="BV15" s="16">
        <f>BQ15/((BP15*BR15)^0.5)</f>
        <v>2.3774440153743024</v>
      </c>
      <c r="BW15" s="16">
        <f>BL15/BT15</f>
        <v>31.092418656836031</v>
      </c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</row>
    <row r="16" spans="1:173" x14ac:dyDescent="0.3">
      <c r="A16" t="s">
        <v>120</v>
      </c>
      <c r="B16" t="s">
        <v>110</v>
      </c>
      <c r="D16" s="17">
        <v>54.04415387742656</v>
      </c>
      <c r="E16" s="16">
        <v>3.139620896432564</v>
      </c>
      <c r="F16" s="16">
        <v>9.845607277162312</v>
      </c>
      <c r="G16" s="16">
        <v>1.4123213741233864</v>
      </c>
      <c r="H16" s="17">
        <v>15.870834434393737</v>
      </c>
      <c r="I16" s="16">
        <v>1.1379855676389878</v>
      </c>
      <c r="J16" s="16">
        <v>0.34545990446183561</v>
      </c>
      <c r="K16" s="16">
        <v>0.43690517328996847</v>
      </c>
      <c r="L16" s="16">
        <v>0.9855767862587661</v>
      </c>
      <c r="M16" s="16">
        <v>0.32513873361113932</v>
      </c>
      <c r="N16" s="17">
        <v>12.426395975200732</v>
      </c>
      <c r="O16" s="11">
        <f t="shared" si="1"/>
        <v>99.969999999999985</v>
      </c>
      <c r="P16" s="18"/>
      <c r="Q16" s="28">
        <v>2616</v>
      </c>
      <c r="R16" s="28"/>
      <c r="S16" s="28">
        <v>149</v>
      </c>
      <c r="T16" s="28">
        <v>15</v>
      </c>
      <c r="U16" s="28">
        <v>120</v>
      </c>
      <c r="V16" s="28"/>
      <c r="W16" s="28"/>
      <c r="X16" s="28">
        <v>330</v>
      </c>
      <c r="Y16" s="28">
        <v>53</v>
      </c>
      <c r="Z16" s="28"/>
      <c r="AA16" s="28"/>
      <c r="AB16" s="28">
        <v>490</v>
      </c>
      <c r="AC16" s="28"/>
      <c r="AD16" s="28"/>
      <c r="AE16" s="28">
        <v>30</v>
      </c>
      <c r="AF16" s="28">
        <v>10</v>
      </c>
      <c r="AG16" s="20">
        <v>85</v>
      </c>
      <c r="AH16" s="20">
        <v>65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23"/>
      <c r="BO16" s="16"/>
      <c r="BP16" s="16"/>
      <c r="BQ16" s="16"/>
      <c r="BR16" s="23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</row>
    <row r="17" spans="1:173" x14ac:dyDescent="0.3">
      <c r="A17" t="s">
        <v>121</v>
      </c>
      <c r="B17" t="s">
        <v>116</v>
      </c>
      <c r="D17" s="17">
        <v>53.45</v>
      </c>
      <c r="E17">
        <v>3.49</v>
      </c>
      <c r="F17">
        <v>5.93</v>
      </c>
      <c r="G17">
        <v>0.98</v>
      </c>
      <c r="H17" s="17">
        <v>18.82</v>
      </c>
      <c r="I17">
        <v>1.21</v>
      </c>
      <c r="J17">
        <v>0.42</v>
      </c>
      <c r="K17" s="16">
        <v>0.32</v>
      </c>
      <c r="L17" s="16">
        <v>0.59</v>
      </c>
      <c r="M17" s="16">
        <v>0.17</v>
      </c>
      <c r="N17" s="17">
        <v>14.61</v>
      </c>
      <c r="O17" s="11">
        <f t="shared" si="1"/>
        <v>99.99</v>
      </c>
      <c r="P17" s="24"/>
      <c r="Q17" s="27">
        <v>810</v>
      </c>
      <c r="R17" s="28"/>
      <c r="S17" s="27">
        <v>62</v>
      </c>
      <c r="T17" s="27">
        <v>17</v>
      </c>
      <c r="U17" s="27">
        <v>85</v>
      </c>
      <c r="V17" s="28"/>
      <c r="W17" s="28"/>
      <c r="X17" s="27">
        <v>64</v>
      </c>
      <c r="Y17" s="27">
        <v>40</v>
      </c>
      <c r="Z17" s="27">
        <v>8</v>
      </c>
      <c r="AA17" s="28"/>
      <c r="AB17" s="27">
        <v>350</v>
      </c>
      <c r="AC17" s="28"/>
      <c r="AD17" s="28"/>
      <c r="AE17" s="27">
        <v>65</v>
      </c>
      <c r="AF17" s="28">
        <v>10.57</v>
      </c>
      <c r="AG17" s="26">
        <v>47</v>
      </c>
      <c r="AH17" s="26">
        <v>26</v>
      </c>
      <c r="AI17" s="20"/>
      <c r="AJ17" s="20"/>
      <c r="AK17" s="20"/>
      <c r="AL17" s="20"/>
      <c r="AM17" s="20"/>
      <c r="AN17" s="20"/>
      <c r="AO17" s="20"/>
      <c r="AP17" s="20"/>
      <c r="AQ17" s="20"/>
      <c r="AR17" s="16"/>
      <c r="AS17" s="16"/>
      <c r="AT17" s="16"/>
      <c r="AU17" s="16"/>
      <c r="AV17" s="16"/>
      <c r="AW17" s="16"/>
      <c r="AX17" s="16">
        <v>10</v>
      </c>
      <c r="AY17" s="16">
        <v>15.6</v>
      </c>
      <c r="AZ17" s="16"/>
      <c r="BA17" s="16">
        <v>9.6199999999999992</v>
      </c>
      <c r="BB17" s="16">
        <v>2.0099999999999998</v>
      </c>
      <c r="BC17" s="16">
        <v>2</v>
      </c>
      <c r="BD17" s="16">
        <v>0.74</v>
      </c>
      <c r="BE17" s="16">
        <v>0.45</v>
      </c>
      <c r="BF17" s="16">
        <v>0.72</v>
      </c>
      <c r="BG17" s="16">
        <v>0.8</v>
      </c>
      <c r="BH17" s="16"/>
      <c r="BI17" s="16"/>
      <c r="BJ17" s="16">
        <v>0.81</v>
      </c>
      <c r="BK17" s="16">
        <v>0.02</v>
      </c>
      <c r="BL17" s="16">
        <f>AX17/BL$4</f>
        <v>27.247956403269754</v>
      </c>
      <c r="BM17" s="16">
        <f>AY17/BM$4</f>
        <v>16.300940438871475</v>
      </c>
      <c r="BN17" s="23">
        <f>EXP((LN(BL17)-LN(BO17))/3+LN(BO17))</f>
        <v>17.086310440896352</v>
      </c>
      <c r="BO17" s="16">
        <f t="shared" ref="BO17:BS18" si="13">BA17/BO$4</f>
        <v>13.530239099859353</v>
      </c>
      <c r="BP17" s="16">
        <f t="shared" si="13"/>
        <v>8.7012987012987004</v>
      </c>
      <c r="BQ17" s="16">
        <f t="shared" si="13"/>
        <v>22.988505747126439</v>
      </c>
      <c r="BR17" s="16">
        <f t="shared" si="13"/>
        <v>2.4183006535947711</v>
      </c>
      <c r="BS17" s="16">
        <f t="shared" si="13"/>
        <v>7.7586206896551726</v>
      </c>
      <c r="BT17" s="16">
        <f>BJ17/BT$4</f>
        <v>3.2661290322580649</v>
      </c>
      <c r="BU17" s="16">
        <f>BM17/((BL17*BN17)^0.5)</f>
        <v>0.75547752054836426</v>
      </c>
      <c r="BV17" s="16">
        <f>BQ17/((BP17*BR17)^0.5)</f>
        <v>5.0114517997056494</v>
      </c>
      <c r="BW17" s="16">
        <f>BL17/BT17</f>
        <v>8.3425841827295031</v>
      </c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</row>
    <row r="18" spans="1:173" x14ac:dyDescent="0.3">
      <c r="A18" t="s">
        <v>122</v>
      </c>
      <c r="B18" t="s">
        <v>118</v>
      </c>
      <c r="D18" s="17">
        <v>53.19</v>
      </c>
      <c r="E18">
        <v>3.69</v>
      </c>
      <c r="F18">
        <v>9.69</v>
      </c>
      <c r="G18">
        <v>1.39</v>
      </c>
      <c r="H18" s="17">
        <v>16.62</v>
      </c>
      <c r="I18">
        <v>1.1200000000000001</v>
      </c>
      <c r="J18">
        <v>0.34</v>
      </c>
      <c r="K18" s="16">
        <v>0.43</v>
      </c>
      <c r="L18" s="16">
        <v>0.97</v>
      </c>
      <c r="M18" s="16">
        <v>0.3</v>
      </c>
      <c r="N18" s="17">
        <v>12.23</v>
      </c>
      <c r="O18" s="11">
        <f t="shared" si="1"/>
        <v>99.970000000000013</v>
      </c>
      <c r="P18" s="24"/>
      <c r="Q18" s="27">
        <v>2216</v>
      </c>
      <c r="R18" s="28"/>
      <c r="S18" s="27">
        <v>149</v>
      </c>
      <c r="T18" s="27">
        <v>15</v>
      </c>
      <c r="U18" s="27">
        <v>120</v>
      </c>
      <c r="V18" s="28"/>
      <c r="W18" s="28"/>
      <c r="X18" s="27">
        <v>350</v>
      </c>
      <c r="Y18" s="27">
        <v>53</v>
      </c>
      <c r="Z18" s="27">
        <v>21</v>
      </c>
      <c r="AA18" s="28"/>
      <c r="AB18" s="27" t="s">
        <v>123</v>
      </c>
      <c r="AC18" s="28"/>
      <c r="AD18" s="28"/>
      <c r="AE18" s="27">
        <v>30</v>
      </c>
      <c r="AF18" s="28">
        <v>10.42</v>
      </c>
      <c r="AG18" s="26">
        <v>85</v>
      </c>
      <c r="AH18" s="26">
        <v>65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16"/>
      <c r="AS18" s="16"/>
      <c r="AT18" s="16"/>
      <c r="AU18" s="16"/>
      <c r="AV18" s="16"/>
      <c r="AW18" s="16"/>
      <c r="AX18" s="16">
        <v>21.01</v>
      </c>
      <c r="AY18" s="16">
        <v>24.34</v>
      </c>
      <c r="AZ18" s="16"/>
      <c r="BA18" s="16">
        <v>14.11</v>
      </c>
      <c r="BB18" s="16">
        <v>3.02</v>
      </c>
      <c r="BC18" s="16">
        <v>2.2200000000000002</v>
      </c>
      <c r="BD18" s="16">
        <v>3.15</v>
      </c>
      <c r="BE18" s="16">
        <v>0.67</v>
      </c>
      <c r="BF18" s="16">
        <v>0.71</v>
      </c>
      <c r="BG18" s="16">
        <v>2.0499999999999998</v>
      </c>
      <c r="BH18" s="16"/>
      <c r="BI18" s="16"/>
      <c r="BJ18" s="16">
        <v>2.13</v>
      </c>
      <c r="BK18" s="16">
        <v>0.18</v>
      </c>
      <c r="BL18" s="16">
        <f>AX18/BL$4</f>
        <v>57.247956403269761</v>
      </c>
      <c r="BM18" s="16">
        <f>AY18/BM$4</f>
        <v>25.433646812957157</v>
      </c>
      <c r="BN18" s="23">
        <f>EXP((LN(BL18)-LN(BO18))/3+LN(BO18))</f>
        <v>28.250421898955651</v>
      </c>
      <c r="BO18" s="16">
        <f t="shared" si="13"/>
        <v>19.845288326300984</v>
      </c>
      <c r="BP18" s="16">
        <f t="shared" si="13"/>
        <v>13.073593073593074</v>
      </c>
      <c r="BQ18" s="16">
        <f t="shared" si="13"/>
        <v>25.517241379310349</v>
      </c>
      <c r="BR18" s="16">
        <f t="shared" si="13"/>
        <v>10.294117647058824</v>
      </c>
      <c r="BS18" s="16">
        <f t="shared" si="13"/>
        <v>11.551724137931034</v>
      </c>
      <c r="BT18" s="16">
        <f>BJ18/BT$4</f>
        <v>8.5887096774193541</v>
      </c>
      <c r="BU18" s="16">
        <f>BM18/((BL18*BN18)^0.5)</f>
        <v>0.63243540265723563</v>
      </c>
      <c r="BV18" s="16">
        <f>BQ18/((BP18*BR18)^0.5)</f>
        <v>2.199589696444471</v>
      </c>
      <c r="BW18" s="16">
        <f>BL18/BT18</f>
        <v>6.6654897596295317</v>
      </c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</row>
    <row r="19" spans="1:173" ht="15" thickBot="1" x14ac:dyDescent="0.35">
      <c r="A19" t="s">
        <v>124</v>
      </c>
      <c r="B19" t="s">
        <v>110</v>
      </c>
      <c r="D19" s="17">
        <v>51.60162557077625</v>
      </c>
      <c r="E19" s="16">
        <v>2.6844190766108578</v>
      </c>
      <c r="F19" s="16">
        <v>6.6553333333333331</v>
      </c>
      <c r="G19" s="16">
        <v>2.6337696600710303</v>
      </c>
      <c r="H19" s="17">
        <v>21.910937595129376</v>
      </c>
      <c r="I19" s="16">
        <v>0.97246879756468796</v>
      </c>
      <c r="J19" s="16">
        <v>0.39506544901065449</v>
      </c>
      <c r="K19" s="16">
        <v>0.36467579908675801</v>
      </c>
      <c r="L19" s="16">
        <v>0.79013089802130898</v>
      </c>
      <c r="M19" s="16">
        <v>0.60779299847793</v>
      </c>
      <c r="N19" s="17">
        <v>11.21378082191781</v>
      </c>
      <c r="O19" s="11">
        <f t="shared" si="1"/>
        <v>99.83</v>
      </c>
      <c r="P19" s="18"/>
      <c r="Q19" s="28">
        <v>2814</v>
      </c>
      <c r="R19" s="28"/>
      <c r="S19" s="28">
        <v>96</v>
      </c>
      <c r="T19" s="28">
        <v>16</v>
      </c>
      <c r="U19" s="28">
        <v>112</v>
      </c>
      <c r="V19" s="28"/>
      <c r="W19" s="28"/>
      <c r="X19" s="28">
        <v>275</v>
      </c>
      <c r="Y19" s="28">
        <v>56</v>
      </c>
      <c r="Z19" s="28"/>
      <c r="AA19" s="28"/>
      <c r="AB19" s="28">
        <v>487</v>
      </c>
      <c r="AC19" s="28"/>
      <c r="AD19" s="28"/>
      <c r="AE19" s="28">
        <v>33</v>
      </c>
      <c r="AF19" s="28">
        <v>16</v>
      </c>
      <c r="AG19" s="20">
        <v>75</v>
      </c>
      <c r="AH19" s="20">
        <v>60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23"/>
      <c r="BO19" s="16"/>
      <c r="BP19" s="16"/>
      <c r="BQ19" s="16"/>
      <c r="BR19" s="23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</row>
    <row r="20" spans="1:173" ht="15" thickBot="1" x14ac:dyDescent="0.35">
      <c r="A20" t="s">
        <v>125</v>
      </c>
      <c r="B20" t="s">
        <v>118</v>
      </c>
      <c r="D20" s="17">
        <v>50.94</v>
      </c>
      <c r="E20">
        <v>2.65</v>
      </c>
      <c r="F20">
        <v>6.57</v>
      </c>
      <c r="G20">
        <v>2.6</v>
      </c>
      <c r="H20" s="17">
        <v>21.63</v>
      </c>
      <c r="I20">
        <v>0.96</v>
      </c>
      <c r="J20">
        <v>0.39</v>
      </c>
      <c r="K20" s="16">
        <v>0.36</v>
      </c>
      <c r="L20" s="16">
        <v>0.78</v>
      </c>
      <c r="M20" s="16">
        <v>0.41</v>
      </c>
      <c r="N20" s="17">
        <v>12.67</v>
      </c>
      <c r="O20" s="11">
        <f t="shared" si="1"/>
        <v>99.96</v>
      </c>
      <c r="P20" s="29"/>
      <c r="Q20" s="30">
        <v>2814</v>
      </c>
      <c r="R20" s="28"/>
      <c r="S20" s="30">
        <v>96</v>
      </c>
      <c r="T20" s="30">
        <v>16</v>
      </c>
      <c r="U20" s="30">
        <v>112</v>
      </c>
      <c r="V20" s="28"/>
      <c r="W20" s="28"/>
      <c r="X20" s="30">
        <v>275</v>
      </c>
      <c r="Y20" s="30">
        <v>56</v>
      </c>
      <c r="Z20" s="30">
        <v>19</v>
      </c>
      <c r="AA20" s="28"/>
      <c r="AB20" s="30">
        <v>4530</v>
      </c>
      <c r="AC20" s="28"/>
      <c r="AD20" s="28"/>
      <c r="AE20" s="30">
        <v>33</v>
      </c>
      <c r="AF20" s="28">
        <v>16.61</v>
      </c>
      <c r="AG20" s="31">
        <v>75</v>
      </c>
      <c r="AH20" s="31">
        <v>60</v>
      </c>
      <c r="AI20" s="20"/>
      <c r="AJ20" s="20"/>
      <c r="AK20" s="20"/>
      <c r="AL20" s="20"/>
      <c r="AM20" s="20"/>
      <c r="AN20" s="20"/>
      <c r="AO20" s="20"/>
      <c r="AP20" s="20"/>
      <c r="AQ20" s="20"/>
      <c r="AR20" s="16"/>
      <c r="AS20" s="16"/>
      <c r="AT20" s="16"/>
      <c r="AU20" s="16"/>
      <c r="AV20" s="16"/>
      <c r="AW20" s="16"/>
      <c r="AX20" s="16">
        <v>12</v>
      </c>
      <c r="AY20" s="16">
        <v>25.07</v>
      </c>
      <c r="AZ20" s="16"/>
      <c r="BA20" s="16">
        <v>11.89</v>
      </c>
      <c r="BB20" s="16">
        <v>2.95</v>
      </c>
      <c r="BC20" s="16">
        <v>1.78</v>
      </c>
      <c r="BD20" s="16">
        <v>0.76</v>
      </c>
      <c r="BE20" s="16">
        <v>0.75</v>
      </c>
      <c r="BF20" s="16">
        <v>3.01</v>
      </c>
      <c r="BG20" s="16">
        <v>2.02</v>
      </c>
      <c r="BH20" s="16"/>
      <c r="BI20" s="16"/>
      <c r="BJ20" s="16">
        <v>1.85</v>
      </c>
      <c r="BK20" s="16">
        <v>0.28000000000000003</v>
      </c>
      <c r="BL20" s="16">
        <f>AX20/BL$4</f>
        <v>32.697547683923709</v>
      </c>
      <c r="BM20" s="16">
        <f>AY20/BM$4</f>
        <v>26.196447230929991</v>
      </c>
      <c r="BN20" s="23">
        <f>EXP((LN(BL20)-LN(BO20))/3+LN(BO20))</f>
        <v>20.911245298375587</v>
      </c>
      <c r="BO20" s="16">
        <f>BA20/BO$4</f>
        <v>16.722925457102672</v>
      </c>
      <c r="BP20" s="16">
        <f>BB20/BP$4</f>
        <v>12.770562770562771</v>
      </c>
      <c r="BQ20" s="16">
        <f>BC20/BQ$4</f>
        <v>20.459770114942529</v>
      </c>
      <c r="BR20" s="16">
        <f>BD20/BR$4</f>
        <v>2.4836601307189543</v>
      </c>
      <c r="BS20" s="16">
        <f>BE20/BS$4</f>
        <v>12.931034482758619</v>
      </c>
      <c r="BT20" s="16">
        <f>BJ20/BT$4</f>
        <v>7.459677419354839</v>
      </c>
      <c r="BU20" s="16">
        <f>BM20/((BL20*BN20)^0.5)</f>
        <v>1.001831901814213</v>
      </c>
      <c r="BV20" s="16">
        <f>BQ20/((BP20*BR20)^0.5)</f>
        <v>3.6328682564482215</v>
      </c>
      <c r="BW20" s="16">
        <f>BL20/BT20</f>
        <v>4.3832388246557183</v>
      </c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</row>
    <row r="21" spans="1:173" ht="15" thickBot="1" x14ac:dyDescent="0.35">
      <c r="A21" t="s">
        <v>126</v>
      </c>
      <c r="B21" t="s">
        <v>110</v>
      </c>
      <c r="D21" s="17">
        <v>49.674793430582476</v>
      </c>
      <c r="E21" s="16">
        <v>2.9399367540548811</v>
      </c>
      <c r="F21" s="16">
        <v>7.0963990615117813</v>
      </c>
      <c r="G21" s="16">
        <v>2.6358053657043761</v>
      </c>
      <c r="H21" s="17">
        <v>22.313106191982044</v>
      </c>
      <c r="I21" s="16">
        <v>0.71977761909619498</v>
      </c>
      <c r="J21" s="16">
        <v>0.33454452718555544</v>
      </c>
      <c r="K21" s="16">
        <v>0.87184331327144737</v>
      </c>
      <c r="L21" s="16">
        <v>0.96308272977659881</v>
      </c>
      <c r="M21" s="16">
        <v>0.50688564725084151</v>
      </c>
      <c r="N21" s="17">
        <v>11.3238253595838</v>
      </c>
      <c r="O21" s="11">
        <f t="shared" si="1"/>
        <v>99.38</v>
      </c>
      <c r="P21" s="32"/>
      <c r="Q21" s="33">
        <v>3269</v>
      </c>
      <c r="R21" s="28"/>
      <c r="S21" s="33">
        <v>85</v>
      </c>
      <c r="T21" s="33">
        <v>18</v>
      </c>
      <c r="U21" s="33">
        <v>103</v>
      </c>
      <c r="V21" s="28"/>
      <c r="W21" s="28"/>
      <c r="X21" s="33">
        <v>270</v>
      </c>
      <c r="Y21" s="33">
        <v>38</v>
      </c>
      <c r="Z21" s="33"/>
      <c r="AA21" s="28"/>
      <c r="AB21" s="33">
        <v>437</v>
      </c>
      <c r="AC21" s="28"/>
      <c r="AD21" s="28"/>
      <c r="AE21" s="33">
        <v>31</v>
      </c>
      <c r="AF21" s="28">
        <v>8</v>
      </c>
      <c r="AG21" s="34">
        <v>60</v>
      </c>
      <c r="AH21" s="34">
        <v>57</v>
      </c>
      <c r="AI21" s="20"/>
      <c r="AJ21" s="20"/>
      <c r="AK21" s="20"/>
      <c r="AL21" s="20"/>
      <c r="AM21" s="20"/>
      <c r="AN21" s="20"/>
      <c r="AO21" s="20"/>
      <c r="AP21" s="20"/>
      <c r="AQ21" s="20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23"/>
      <c r="BO21" s="16"/>
      <c r="BP21" s="16"/>
      <c r="BQ21" s="16"/>
      <c r="BR21" s="23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</row>
    <row r="22" spans="1:173" ht="15" thickBot="1" x14ac:dyDescent="0.35">
      <c r="A22" t="s">
        <v>127</v>
      </c>
      <c r="B22" t="s">
        <v>118</v>
      </c>
      <c r="D22" s="17">
        <v>49</v>
      </c>
      <c r="E22">
        <v>4</v>
      </c>
      <c r="F22">
        <v>4.01</v>
      </c>
      <c r="G22">
        <v>3.5</v>
      </c>
      <c r="H22">
        <v>17.5</v>
      </c>
      <c r="I22">
        <v>1.04</v>
      </c>
      <c r="J22">
        <v>0.24</v>
      </c>
      <c r="K22" s="16">
        <v>0.5</v>
      </c>
      <c r="L22" s="16">
        <v>1.1000000000000001</v>
      </c>
      <c r="M22" s="16">
        <v>0.5</v>
      </c>
      <c r="N22" s="17">
        <v>11.52</v>
      </c>
      <c r="O22" s="11">
        <f t="shared" si="1"/>
        <v>92.909999999999982</v>
      </c>
      <c r="P22" s="29"/>
      <c r="Q22" s="30">
        <v>3106</v>
      </c>
      <c r="R22" s="28"/>
      <c r="S22" s="30">
        <v>95</v>
      </c>
      <c r="T22" s="30">
        <v>15</v>
      </c>
      <c r="U22" s="30">
        <v>98</v>
      </c>
      <c r="V22" s="28"/>
      <c r="W22" s="28"/>
      <c r="X22" s="30">
        <v>36</v>
      </c>
      <c r="Y22" s="30">
        <v>33</v>
      </c>
      <c r="Z22" s="30">
        <v>35</v>
      </c>
      <c r="AA22" s="28"/>
      <c r="AB22" s="30">
        <v>5760</v>
      </c>
      <c r="AC22" s="28"/>
      <c r="AD22" s="28"/>
      <c r="AE22" s="30">
        <v>18</v>
      </c>
      <c r="AF22" s="28">
        <v>34.020000000000003</v>
      </c>
      <c r="AG22" s="31">
        <v>71</v>
      </c>
      <c r="AH22" s="31">
        <v>63</v>
      </c>
      <c r="AI22" s="20"/>
      <c r="AJ22" s="20"/>
      <c r="AK22" s="20"/>
      <c r="AL22" s="20"/>
      <c r="AM22" s="20"/>
      <c r="AN22" s="20"/>
      <c r="AO22" s="20"/>
      <c r="AP22" s="20"/>
      <c r="AQ22" s="20"/>
      <c r="AR22" s="16"/>
      <c r="AS22" s="16"/>
      <c r="AT22" s="16"/>
      <c r="AU22" s="16"/>
      <c r="AV22" s="16"/>
      <c r="AW22" s="16"/>
      <c r="AX22" s="16">
        <v>26.25</v>
      </c>
      <c r="AY22" s="16">
        <v>45.01</v>
      </c>
      <c r="AZ22" s="16"/>
      <c r="BA22" s="16">
        <v>20.22</v>
      </c>
      <c r="BB22" s="16">
        <v>5.05</v>
      </c>
      <c r="BC22" s="16">
        <v>4.09</v>
      </c>
      <c r="BD22" s="16">
        <v>4.5199999999999996</v>
      </c>
      <c r="BE22" s="16">
        <v>0.98</v>
      </c>
      <c r="BF22" s="16">
        <v>3.99</v>
      </c>
      <c r="BG22" s="16">
        <v>3.32</v>
      </c>
      <c r="BH22" s="16"/>
      <c r="BI22" s="16"/>
      <c r="BJ22" s="16">
        <v>3.44</v>
      </c>
      <c r="BK22" s="16">
        <v>0.41</v>
      </c>
      <c r="BL22" s="16">
        <f>AX22/BL$4</f>
        <v>71.525885558583113</v>
      </c>
      <c r="BM22" s="16">
        <f>AY22/BM$4</f>
        <v>47.032392894461857</v>
      </c>
      <c r="BN22" s="23">
        <f>EXP((LN(BL22)-LN(BO22))/3+LN(BO22))</f>
        <v>38.67486278302259</v>
      </c>
      <c r="BO22" s="16">
        <f t="shared" ref="BO22:BS23" si="14">BA22/BO$4</f>
        <v>28.438818565400844</v>
      </c>
      <c r="BP22" s="16">
        <f t="shared" si="14"/>
        <v>21.861471861471859</v>
      </c>
      <c r="BQ22" s="16">
        <f t="shared" si="14"/>
        <v>47.011494252873568</v>
      </c>
      <c r="BR22" s="16">
        <f t="shared" si="14"/>
        <v>14.771241830065359</v>
      </c>
      <c r="BS22" s="16">
        <f t="shared" si="14"/>
        <v>16.896551724137929</v>
      </c>
      <c r="BT22" s="16">
        <f>BJ22/BT$4</f>
        <v>13.870967741935484</v>
      </c>
      <c r="BU22" s="16">
        <f>BM22/((BL22*BN22)^0.5)</f>
        <v>0.89423376185797743</v>
      </c>
      <c r="BV22" s="16">
        <f>BQ22/((BP22*BR22)^0.5)</f>
        <v>2.6161091038017719</v>
      </c>
      <c r="BW22" s="16">
        <f>BL22/BT22</f>
        <v>5.1565173309676196</v>
      </c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</row>
    <row r="23" spans="1:173" x14ac:dyDescent="0.3">
      <c r="A23" t="s">
        <v>128</v>
      </c>
      <c r="B23" t="s">
        <v>116</v>
      </c>
      <c r="D23" s="17">
        <v>49</v>
      </c>
      <c r="E23">
        <v>2.9</v>
      </c>
      <c r="F23">
        <v>7</v>
      </c>
      <c r="G23">
        <v>2.6</v>
      </c>
      <c r="H23" s="17">
        <v>22.01</v>
      </c>
      <c r="I23">
        <v>0.71</v>
      </c>
      <c r="J23">
        <v>0.33</v>
      </c>
      <c r="K23" s="16">
        <v>0.86</v>
      </c>
      <c r="L23" s="16">
        <v>0.95</v>
      </c>
      <c r="M23" s="16">
        <v>1.05</v>
      </c>
      <c r="N23" s="17">
        <v>12.57</v>
      </c>
      <c r="O23" s="11">
        <f t="shared" si="1"/>
        <v>99.97999999999999</v>
      </c>
      <c r="P23" s="35"/>
      <c r="Q23" s="36">
        <v>3269</v>
      </c>
      <c r="R23" s="28"/>
      <c r="S23" s="36">
        <v>85</v>
      </c>
      <c r="T23" s="36">
        <v>18</v>
      </c>
      <c r="U23" s="36">
        <v>103</v>
      </c>
      <c r="V23" s="28"/>
      <c r="W23" s="28"/>
      <c r="X23" s="36">
        <v>90</v>
      </c>
      <c r="Y23" s="36">
        <v>38</v>
      </c>
      <c r="Z23" s="36">
        <v>21</v>
      </c>
      <c r="AA23" s="28"/>
      <c r="AB23" s="36">
        <v>3760</v>
      </c>
      <c r="AC23" s="28"/>
      <c r="AD23" s="28"/>
      <c r="AE23" s="36">
        <v>31</v>
      </c>
      <c r="AF23" s="28">
        <v>8.33</v>
      </c>
      <c r="AG23" s="37">
        <v>60</v>
      </c>
      <c r="AH23" s="37">
        <v>57</v>
      </c>
      <c r="AI23" s="20"/>
      <c r="AJ23" s="20"/>
      <c r="AK23" s="20"/>
      <c r="AL23" s="20"/>
      <c r="AM23" s="20"/>
      <c r="AN23" s="20"/>
      <c r="AO23" s="20"/>
      <c r="AP23" s="20"/>
      <c r="AQ23" s="20"/>
      <c r="AR23" s="16"/>
      <c r="AS23" s="16"/>
      <c r="AT23" s="16"/>
      <c r="AU23" s="16"/>
      <c r="AV23" s="16"/>
      <c r="AW23" s="16"/>
      <c r="AX23" s="16">
        <v>12.2</v>
      </c>
      <c r="AY23" s="16">
        <v>20.02</v>
      </c>
      <c r="AZ23" s="16"/>
      <c r="BA23" s="16">
        <v>10.1</v>
      </c>
      <c r="BB23" s="16">
        <v>3.05</v>
      </c>
      <c r="BC23" s="16">
        <v>2.04</v>
      </c>
      <c r="BD23" s="16">
        <v>2.11</v>
      </c>
      <c r="BE23" s="16">
        <v>0.99</v>
      </c>
      <c r="BF23" s="16">
        <v>1.88</v>
      </c>
      <c r="BG23" s="16">
        <v>0.86</v>
      </c>
      <c r="BH23" s="16"/>
      <c r="BI23" s="16"/>
      <c r="BJ23" s="16">
        <v>0.78</v>
      </c>
      <c r="BK23" s="16">
        <v>0.03</v>
      </c>
      <c r="BL23" s="16">
        <f>AX23/BL$4</f>
        <v>33.242506811989102</v>
      </c>
      <c r="BM23" s="16">
        <f>AY23/BM$4</f>
        <v>20.919540229885058</v>
      </c>
      <c r="BN23" s="23">
        <f>EXP((LN(BL23)-LN(BO23))/3+LN(BO23))</f>
        <v>18.859598268066584</v>
      </c>
      <c r="BO23" s="16">
        <f t="shared" si="14"/>
        <v>14.205344585091421</v>
      </c>
      <c r="BP23" s="16">
        <f t="shared" si="14"/>
        <v>13.203463203463203</v>
      </c>
      <c r="BQ23" s="16">
        <f t="shared" si="14"/>
        <v>23.448275862068968</v>
      </c>
      <c r="BR23" s="16">
        <f t="shared" si="14"/>
        <v>6.8954248366013067</v>
      </c>
      <c r="BS23" s="16">
        <f t="shared" si="14"/>
        <v>17.068965517241377</v>
      </c>
      <c r="BT23" s="16">
        <f>BJ23/BT$4</f>
        <v>3.145161290322581</v>
      </c>
      <c r="BU23" s="16">
        <f>BM23/((BL23*BN23)^0.5)</f>
        <v>0.83548572385804376</v>
      </c>
      <c r="BV23" s="16">
        <f>BQ23/((BP23*BR23)^0.5)</f>
        <v>2.4574600741716259</v>
      </c>
      <c r="BW23" s="16">
        <f>BL23/BT23</f>
        <v>10.569412422273457</v>
      </c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</row>
    <row r="24" spans="1:173" ht="15" thickBot="1" x14ac:dyDescent="0.35">
      <c r="A24" t="s">
        <v>129</v>
      </c>
      <c r="B24" t="s">
        <v>110</v>
      </c>
      <c r="D24" s="17">
        <v>47.651078012707011</v>
      </c>
      <c r="E24" s="16">
        <v>4.0554108946984693</v>
      </c>
      <c r="F24" s="17">
        <v>10.148665763982917</v>
      </c>
      <c r="G24" s="16">
        <v>3.5484845328611598</v>
      </c>
      <c r="H24" s="17">
        <v>17.742422664305803</v>
      </c>
      <c r="I24" s="16">
        <v>1.0544068326216021</v>
      </c>
      <c r="J24" s="16">
        <v>0.24332465368190812</v>
      </c>
      <c r="K24" s="16">
        <v>0.50692636183730866</v>
      </c>
      <c r="L24" s="16">
        <v>1.1152379960420791</v>
      </c>
      <c r="M24" s="16">
        <v>0.6083116342047703</v>
      </c>
      <c r="N24" s="17">
        <v>10.665730653056974</v>
      </c>
      <c r="O24" s="11">
        <f t="shared" si="1"/>
        <v>97.34</v>
      </c>
      <c r="P24" s="18"/>
      <c r="Q24" s="28">
        <v>3106</v>
      </c>
      <c r="R24" s="28"/>
      <c r="S24" s="28">
        <v>95</v>
      </c>
      <c r="T24" s="28">
        <v>15</v>
      </c>
      <c r="U24" s="28">
        <v>98</v>
      </c>
      <c r="V24" s="28"/>
      <c r="W24" s="28"/>
      <c r="X24" s="28">
        <v>360</v>
      </c>
      <c r="Y24" s="28">
        <v>33</v>
      </c>
      <c r="Z24" s="28"/>
      <c r="AA24" s="28"/>
      <c r="AB24" s="28">
        <v>316</v>
      </c>
      <c r="AC24" s="28"/>
      <c r="AD24" s="28"/>
      <c r="AE24" s="28">
        <v>18</v>
      </c>
      <c r="AF24" s="28">
        <v>5</v>
      </c>
      <c r="AG24" s="20">
        <v>71</v>
      </c>
      <c r="AH24" s="20">
        <v>63</v>
      </c>
      <c r="AI24" s="20"/>
      <c r="AJ24" s="20"/>
      <c r="AK24" s="20"/>
      <c r="AL24" s="20"/>
      <c r="AM24" s="20"/>
      <c r="AN24" s="20"/>
      <c r="AO24" s="20"/>
      <c r="AP24" s="20"/>
      <c r="AQ24" s="20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23"/>
      <c r="BO24" s="16"/>
      <c r="BP24" s="16"/>
      <c r="BQ24" s="16"/>
      <c r="BR24" s="23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</row>
    <row r="25" spans="1:173" ht="15" thickBot="1" x14ac:dyDescent="0.35">
      <c r="A25" t="s">
        <v>130</v>
      </c>
      <c r="B25" t="s">
        <v>110</v>
      </c>
      <c r="D25" s="17">
        <v>44.819475884572242</v>
      </c>
      <c r="E25" s="16">
        <v>2.5293157948404201</v>
      </c>
      <c r="F25" s="17">
        <v>15.347888243091671</v>
      </c>
      <c r="G25" s="16">
        <v>0.99149179157744471</v>
      </c>
      <c r="H25" s="17">
        <v>19.829835831548898</v>
      </c>
      <c r="I25" s="16">
        <v>1.3253614764963801</v>
      </c>
      <c r="J25" s="16">
        <v>0.18211073722851023</v>
      </c>
      <c r="K25" s="16">
        <v>0.27316610584276541</v>
      </c>
      <c r="L25" s="16">
        <v>0.91055368614255139</v>
      </c>
      <c r="M25" s="16">
        <v>0.20234526358723365</v>
      </c>
      <c r="N25" s="17">
        <v>12.808455185071889</v>
      </c>
      <c r="O25" s="11">
        <f t="shared" si="1"/>
        <v>99.22</v>
      </c>
      <c r="P25" s="32"/>
      <c r="Q25" s="33">
        <v>2251</v>
      </c>
      <c r="R25" s="28"/>
      <c r="S25" s="33">
        <v>65</v>
      </c>
      <c r="T25" s="33">
        <v>16</v>
      </c>
      <c r="U25" s="33">
        <v>110</v>
      </c>
      <c r="V25" s="28"/>
      <c r="W25" s="28"/>
      <c r="X25" s="33">
        <v>310</v>
      </c>
      <c r="Y25" s="33">
        <v>42</v>
      </c>
      <c r="Z25" s="33"/>
      <c r="AA25" s="28"/>
      <c r="AB25" s="33">
        <v>522</v>
      </c>
      <c r="AC25" s="28"/>
      <c r="AD25" s="28"/>
      <c r="AE25" s="33">
        <v>28</v>
      </c>
      <c r="AF25" s="28">
        <v>12</v>
      </c>
      <c r="AG25" s="34">
        <v>45</v>
      </c>
      <c r="AH25" s="34">
        <v>66</v>
      </c>
      <c r="AI25" s="20"/>
      <c r="AJ25" s="20"/>
      <c r="AK25" s="20"/>
      <c r="AL25" s="20"/>
      <c r="AM25" s="20"/>
      <c r="AN25" s="20"/>
      <c r="AO25" s="20"/>
      <c r="AP25" s="20"/>
      <c r="AQ25" s="20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23"/>
      <c r="BO25" s="16"/>
      <c r="BP25" s="16"/>
      <c r="BQ25" s="16"/>
      <c r="BR25" s="23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</row>
    <row r="26" spans="1:173" ht="15" thickBot="1" x14ac:dyDescent="0.35">
      <c r="A26" t="s">
        <v>131</v>
      </c>
      <c r="B26" t="s">
        <v>116</v>
      </c>
      <c r="D26" s="17">
        <v>44.3</v>
      </c>
      <c r="E26">
        <v>2.5</v>
      </c>
      <c r="F26">
        <v>8.17</v>
      </c>
      <c r="G26">
        <v>0.98</v>
      </c>
      <c r="H26" s="17">
        <v>19.600000000000001</v>
      </c>
      <c r="I26">
        <v>1.31</v>
      </c>
      <c r="J26">
        <v>0.18</v>
      </c>
      <c r="K26" s="16">
        <v>0.27</v>
      </c>
      <c r="L26" s="16">
        <v>0.9</v>
      </c>
      <c r="M26" s="16">
        <v>1.1000000000000001</v>
      </c>
      <c r="N26" s="17">
        <v>13.66</v>
      </c>
      <c r="O26" s="11">
        <f t="shared" si="1"/>
        <v>92.97</v>
      </c>
      <c r="P26" s="29"/>
      <c r="Q26" s="30">
        <v>4251</v>
      </c>
      <c r="R26" s="28"/>
      <c r="S26" s="30">
        <v>65</v>
      </c>
      <c r="T26" s="30">
        <v>16</v>
      </c>
      <c r="U26" s="30">
        <v>110</v>
      </c>
      <c r="V26" s="28"/>
      <c r="W26" s="28"/>
      <c r="X26" s="30">
        <v>66</v>
      </c>
      <c r="Y26" s="30">
        <v>42</v>
      </c>
      <c r="Z26" s="30">
        <v>24</v>
      </c>
      <c r="AA26" s="28"/>
      <c r="AB26" s="30">
        <v>5608</v>
      </c>
      <c r="AC26" s="28"/>
      <c r="AD26" s="28"/>
      <c r="AE26" s="30">
        <v>28</v>
      </c>
      <c r="AF26" s="28">
        <v>12.55</v>
      </c>
      <c r="AG26" s="31">
        <v>45</v>
      </c>
      <c r="AH26" s="31">
        <v>66</v>
      </c>
      <c r="AI26" s="20"/>
      <c r="AJ26" s="20"/>
      <c r="AK26" s="20"/>
      <c r="AL26" s="20"/>
      <c r="AM26" s="20"/>
      <c r="AN26" s="20"/>
      <c r="AO26" s="20"/>
      <c r="AP26" s="20"/>
      <c r="AQ26" s="20"/>
      <c r="AR26" s="16"/>
      <c r="AS26" s="16"/>
      <c r="AT26" s="16"/>
      <c r="AU26" s="16"/>
      <c r="AV26" s="16"/>
      <c r="AW26" s="16"/>
      <c r="AX26" s="16">
        <v>15.32</v>
      </c>
      <c r="AY26" s="16">
        <v>21.43</v>
      </c>
      <c r="AZ26" s="16"/>
      <c r="BA26" s="16">
        <v>7.89</v>
      </c>
      <c r="BB26" s="16">
        <v>3.11</v>
      </c>
      <c r="BC26" s="16">
        <v>1.87</v>
      </c>
      <c r="BD26" s="16">
        <v>0.81</v>
      </c>
      <c r="BE26" s="16">
        <v>1.23</v>
      </c>
      <c r="BF26" s="16">
        <v>2</v>
      </c>
      <c r="BG26" s="16">
        <v>1.65</v>
      </c>
      <c r="BH26" s="16"/>
      <c r="BI26" s="16"/>
      <c r="BJ26" s="16">
        <v>1.87</v>
      </c>
      <c r="BK26" s="16">
        <v>0.03</v>
      </c>
      <c r="BL26" s="16">
        <f>AX26/BL$4</f>
        <v>41.743869209809269</v>
      </c>
      <c r="BM26" s="16">
        <f>AY26/BM$4</f>
        <v>22.392894461859981</v>
      </c>
      <c r="BN26" s="23">
        <f>EXP((LN(BL26)-LN(BO26))/3+LN(BO26))</f>
        <v>17.258478346931678</v>
      </c>
      <c r="BO26" s="16">
        <f>BA26/BO$4</f>
        <v>11.09704641350211</v>
      </c>
      <c r="BP26" s="16">
        <f>BB26/BP$4</f>
        <v>13.463203463203461</v>
      </c>
      <c r="BQ26" s="16">
        <f>BC26/BQ$4</f>
        <v>21.494252873563219</v>
      </c>
      <c r="BR26" s="16">
        <f>BD26/BR$4</f>
        <v>2.6470588235294121</v>
      </c>
      <c r="BS26" s="16">
        <f>BE26/BS$4</f>
        <v>21.206896551724135</v>
      </c>
      <c r="BT26" s="16">
        <f>BJ26/BT$4</f>
        <v>7.5403225806451619</v>
      </c>
      <c r="BU26" s="16">
        <f>BM26/((BL26*BN26)^0.5)</f>
        <v>0.83428153540710182</v>
      </c>
      <c r="BV26" s="16">
        <f>BQ26/((BP26*BR26)^0.5)</f>
        <v>3.600529330888711</v>
      </c>
      <c r="BW26" s="16">
        <f>BL26/BT26</f>
        <v>5.5360853283597313</v>
      </c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</row>
    <row r="27" spans="1:173" s="38" customFormat="1" x14ac:dyDescent="0.3">
      <c r="A27" s="38" t="s">
        <v>132</v>
      </c>
      <c r="B27" s="38" t="s">
        <v>110</v>
      </c>
      <c r="D27" s="39">
        <v>39.889936163745062</v>
      </c>
      <c r="E27" s="40">
        <v>8.1861789441686081</v>
      </c>
      <c r="F27" s="40">
        <v>7.7111784375316645</v>
      </c>
      <c r="G27" s="40">
        <v>8.1356469753774459</v>
      </c>
      <c r="H27" s="39">
        <v>16.200549194447259</v>
      </c>
      <c r="I27" s="40">
        <v>0.92978822575742226</v>
      </c>
      <c r="J27" s="40">
        <v>0.35372378153814976</v>
      </c>
      <c r="K27" s="40">
        <v>0.40425575032931405</v>
      </c>
      <c r="L27" s="40">
        <v>0.97021380079035346</v>
      </c>
      <c r="M27" s="40">
        <v>1.1117033134056136</v>
      </c>
      <c r="N27" s="39">
        <v>15.846825412909109</v>
      </c>
      <c r="O27" s="41">
        <f t="shared" si="1"/>
        <v>99.74</v>
      </c>
      <c r="P27" s="42"/>
      <c r="Q27" s="43">
        <v>2967</v>
      </c>
      <c r="R27" s="44"/>
      <c r="S27" s="43">
        <v>90</v>
      </c>
      <c r="T27" s="43">
        <v>14</v>
      </c>
      <c r="U27" s="43">
        <v>106</v>
      </c>
      <c r="V27" s="44"/>
      <c r="W27" s="44"/>
      <c r="X27" s="43">
        <v>260</v>
      </c>
      <c r="Y27" s="43">
        <v>30</v>
      </c>
      <c r="Z27" s="43"/>
      <c r="AA27" s="44"/>
      <c r="AB27" s="43">
        <v>563</v>
      </c>
      <c r="AC27" s="44"/>
      <c r="AD27" s="44"/>
      <c r="AE27" s="43">
        <v>21</v>
      </c>
      <c r="AF27" s="44">
        <v>13</v>
      </c>
      <c r="AG27" s="45">
        <v>80</v>
      </c>
      <c r="AH27" s="45">
        <v>73</v>
      </c>
      <c r="AI27" s="46"/>
      <c r="AJ27" s="46"/>
      <c r="AK27" s="46"/>
      <c r="AL27" s="46"/>
      <c r="AM27" s="46"/>
      <c r="AN27" s="46"/>
      <c r="AO27" s="46"/>
      <c r="AP27" s="46"/>
      <c r="AQ27" s="46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7"/>
      <c r="BO27" s="40"/>
      <c r="BP27" s="40"/>
      <c r="BQ27" s="40"/>
      <c r="BR27" s="47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</row>
    <row r="28" spans="1:173" ht="15" thickBot="1" x14ac:dyDescent="0.35">
      <c r="A28" t="s">
        <v>133</v>
      </c>
      <c r="B28" t="s">
        <v>134</v>
      </c>
      <c r="D28" s="17">
        <v>15.04</v>
      </c>
      <c r="E28">
        <v>2.5</v>
      </c>
      <c r="F28" s="17">
        <v>35.340000000000003</v>
      </c>
      <c r="G28">
        <v>16.32</v>
      </c>
      <c r="H28" s="17">
        <v>19.010000000000002</v>
      </c>
      <c r="I28">
        <v>0.8</v>
      </c>
      <c r="J28">
        <v>0.4</v>
      </c>
      <c r="K28" s="16">
        <v>0.9</v>
      </c>
      <c r="L28" s="16">
        <v>0.25</v>
      </c>
      <c r="M28" s="16">
        <v>1.32</v>
      </c>
      <c r="N28" s="17">
        <v>7.01</v>
      </c>
      <c r="O28" s="11">
        <f t="shared" si="1"/>
        <v>98.890000000000015</v>
      </c>
      <c r="P28" s="48"/>
      <c r="Q28" s="49">
        <v>2130</v>
      </c>
      <c r="R28" s="28"/>
      <c r="S28" s="49">
        <v>42</v>
      </c>
      <c r="T28" s="49">
        <v>4</v>
      </c>
      <c r="U28" s="49">
        <v>68</v>
      </c>
      <c r="V28" s="28"/>
      <c r="W28" s="28"/>
      <c r="X28" s="49">
        <v>216</v>
      </c>
      <c r="Y28" s="49">
        <v>27</v>
      </c>
      <c r="Z28" s="49">
        <v>5</v>
      </c>
      <c r="AA28" s="28"/>
      <c r="AB28" s="49">
        <v>168</v>
      </c>
      <c r="AC28" s="28"/>
      <c r="AD28" s="28"/>
      <c r="AE28" s="49">
        <v>10</v>
      </c>
      <c r="AF28" s="28">
        <v>2.8</v>
      </c>
      <c r="AG28" s="50">
        <v>40</v>
      </c>
      <c r="AH28" s="50">
        <v>42</v>
      </c>
      <c r="AI28" s="20"/>
      <c r="AJ28" s="20"/>
      <c r="AK28" s="20"/>
      <c r="AL28" s="20"/>
      <c r="AM28" s="20"/>
      <c r="AN28" s="20"/>
      <c r="AO28" s="20"/>
      <c r="AP28" s="20"/>
      <c r="AQ28" s="20"/>
      <c r="AR28" s="16"/>
      <c r="AS28" s="16"/>
      <c r="AT28" s="16"/>
      <c r="AU28" s="16"/>
      <c r="AV28" s="16"/>
      <c r="AW28" s="16"/>
      <c r="AX28" s="16">
        <v>5.0999999999999996</v>
      </c>
      <c r="AY28" s="16">
        <v>6.22</v>
      </c>
      <c r="AZ28" s="16"/>
      <c r="BA28" s="16">
        <v>2.98</v>
      </c>
      <c r="BB28" s="16">
        <v>0.67</v>
      </c>
      <c r="BC28" s="16">
        <v>0.32</v>
      </c>
      <c r="BD28" s="16">
        <v>0.45</v>
      </c>
      <c r="BE28" s="16">
        <v>0.33</v>
      </c>
      <c r="BF28" s="16">
        <v>0.4</v>
      </c>
      <c r="BG28" s="16">
        <v>0.52</v>
      </c>
      <c r="BH28" s="16"/>
      <c r="BI28" s="16"/>
      <c r="BJ28" s="16">
        <v>0.32</v>
      </c>
      <c r="BK28" s="16">
        <v>0.03</v>
      </c>
      <c r="BL28" s="16">
        <f>AX28/BL$4</f>
        <v>13.896457765667574</v>
      </c>
      <c r="BM28" s="16">
        <f>AY28/BM$4</f>
        <v>6.4994775339602926</v>
      </c>
      <c r="BN28" s="23">
        <f>EXP((LN(BL28)-LN(BO28))/3+LN(BO28))</f>
        <v>6.2497955841873862</v>
      </c>
      <c r="BO28" s="16">
        <f>BA28/BO$4</f>
        <v>4.1912798874824189</v>
      </c>
      <c r="BP28" s="16">
        <f>BB28/BP$4</f>
        <v>2.9004329004329006</v>
      </c>
      <c r="BQ28" s="16">
        <f>BC28/BQ$4</f>
        <v>3.6781609195402303</v>
      </c>
      <c r="BR28" s="16">
        <f>BD28/BR$4</f>
        <v>1.4705882352941178</v>
      </c>
      <c r="BS28" s="16">
        <f>BE28/BS$4</f>
        <v>5.6896551724137927</v>
      </c>
      <c r="BT28" s="16">
        <f>BJ28/BT$4</f>
        <v>1.2903225806451613</v>
      </c>
      <c r="BU28" s="16">
        <f>BM28/((BL28*BN28)^0.5)</f>
        <v>0.69741853389551678</v>
      </c>
      <c r="BV28" s="16">
        <f>BQ28/((BP28*BR28)^0.5)</f>
        <v>1.7809583811772123</v>
      </c>
      <c r="BW28" s="16">
        <f>BL28/BT28</f>
        <v>10.769754768392369</v>
      </c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</row>
    <row r="29" spans="1:173" ht="15" thickBot="1" x14ac:dyDescent="0.35">
      <c r="A29" t="s">
        <v>135</v>
      </c>
      <c r="B29" t="s">
        <v>136</v>
      </c>
      <c r="D29" s="17">
        <v>13.444466501240694</v>
      </c>
      <c r="E29" s="16">
        <v>2.5775434243176178</v>
      </c>
      <c r="F29" s="17">
        <v>37.467171215880896</v>
      </c>
      <c r="G29" s="16">
        <v>15.795186104218361</v>
      </c>
      <c r="H29" s="17">
        <v>18.568622828784118</v>
      </c>
      <c r="I29" s="16">
        <v>0.82481389578163766</v>
      </c>
      <c r="J29" s="16">
        <v>0.41240694789081883</v>
      </c>
      <c r="K29" s="16">
        <v>0.92791563275434252</v>
      </c>
      <c r="L29" s="16">
        <v>0.25775434243176176</v>
      </c>
      <c r="M29" s="16">
        <v>1.1856699751861042</v>
      </c>
      <c r="N29" s="17">
        <v>8.2584491315136486</v>
      </c>
      <c r="O29" s="11">
        <f t="shared" si="1"/>
        <v>99.719999999999985</v>
      </c>
      <c r="P29" s="32"/>
      <c r="Q29" s="33">
        <v>2130</v>
      </c>
      <c r="R29" s="28"/>
      <c r="S29" s="33">
        <v>42</v>
      </c>
      <c r="T29" s="33">
        <v>4</v>
      </c>
      <c r="U29" s="33">
        <v>68</v>
      </c>
      <c r="V29" s="28"/>
      <c r="W29" s="28"/>
      <c r="X29" s="33">
        <v>216</v>
      </c>
      <c r="Y29" s="33">
        <v>27</v>
      </c>
      <c r="Z29" s="33"/>
      <c r="AA29" s="28"/>
      <c r="AB29" s="33">
        <v>430</v>
      </c>
      <c r="AC29" s="28"/>
      <c r="AD29" s="28"/>
      <c r="AE29" s="33">
        <v>10</v>
      </c>
      <c r="AF29" s="28">
        <v>3</v>
      </c>
      <c r="AG29" s="34">
        <v>67</v>
      </c>
      <c r="AH29" s="34">
        <v>42</v>
      </c>
      <c r="AI29" s="20"/>
      <c r="AJ29" s="20"/>
      <c r="AK29" s="20"/>
      <c r="AL29" s="20"/>
      <c r="AM29" s="20"/>
      <c r="AN29" s="20"/>
      <c r="AO29" s="20"/>
      <c r="AP29" s="20"/>
      <c r="AQ29" s="20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23"/>
      <c r="BO29" s="16"/>
      <c r="BP29" s="16"/>
      <c r="BQ29" s="16"/>
      <c r="BR29" s="23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</row>
    <row r="30" spans="1:173" ht="15" thickBot="1" x14ac:dyDescent="0.35">
      <c r="A30" t="s">
        <v>137</v>
      </c>
      <c r="B30" t="s">
        <v>136</v>
      </c>
      <c r="D30" s="17">
        <v>11.13291687810819</v>
      </c>
      <c r="E30" s="16">
        <v>8.8982441895869275</v>
      </c>
      <c r="F30" s="17">
        <v>25.349884299198212</v>
      </c>
      <c r="G30" s="16">
        <v>8.9993606008322331</v>
      </c>
      <c r="H30" s="17">
        <v>32.013455800263877</v>
      </c>
      <c r="I30" s="16">
        <v>0.65725667309448887</v>
      </c>
      <c r="J30" s="16">
        <v>1.1122805236983659</v>
      </c>
      <c r="K30" s="16">
        <v>0.80893128996244801</v>
      </c>
      <c r="L30" s="16">
        <v>0.4449122094793464</v>
      </c>
      <c r="M30" s="16">
        <v>8.0893128996244804E-2</v>
      </c>
      <c r="N30" s="17">
        <v>10.131864406779661</v>
      </c>
      <c r="O30" s="11">
        <f t="shared" si="1"/>
        <v>99.63</v>
      </c>
      <c r="P30" s="32"/>
      <c r="Q30" s="33">
        <v>3092</v>
      </c>
      <c r="R30" s="28"/>
      <c r="S30" s="33">
        <v>64</v>
      </c>
      <c r="T30" s="33">
        <v>19</v>
      </c>
      <c r="U30" s="33">
        <v>83</v>
      </c>
      <c r="V30" s="28"/>
      <c r="W30" s="28"/>
      <c r="X30" s="33">
        <v>90</v>
      </c>
      <c r="Y30" s="33">
        <v>40</v>
      </c>
      <c r="Z30" s="33"/>
      <c r="AA30" s="28"/>
      <c r="AB30" s="33">
        <v>743</v>
      </c>
      <c r="AC30" s="28"/>
      <c r="AD30" s="28"/>
      <c r="AE30" s="33">
        <v>67</v>
      </c>
      <c r="AF30" s="28">
        <v>13</v>
      </c>
      <c r="AG30" s="34">
        <v>42</v>
      </c>
      <c r="AH30" s="34">
        <v>33</v>
      </c>
      <c r="AI30" s="20"/>
      <c r="AJ30" s="20"/>
      <c r="AK30" s="20"/>
      <c r="AL30" s="20"/>
      <c r="AM30" s="20"/>
      <c r="AN30" s="20"/>
      <c r="AO30" s="20"/>
      <c r="AP30" s="20"/>
      <c r="AQ30" s="20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23"/>
      <c r="BO30" s="16"/>
      <c r="BP30" s="16"/>
      <c r="BQ30" s="16"/>
      <c r="BR30" s="23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</row>
    <row r="31" spans="1:173" ht="15" thickBot="1" x14ac:dyDescent="0.35">
      <c r="A31" t="s">
        <v>138</v>
      </c>
      <c r="B31" t="s">
        <v>134</v>
      </c>
      <c r="D31" s="17">
        <v>11.01</v>
      </c>
      <c r="E31">
        <v>8.8000000000000007</v>
      </c>
      <c r="F31" s="17">
        <v>25.07</v>
      </c>
      <c r="G31">
        <v>8.9</v>
      </c>
      <c r="H31" s="17">
        <v>31.66</v>
      </c>
      <c r="I31">
        <v>0.65</v>
      </c>
      <c r="J31">
        <v>1.1000000000000001</v>
      </c>
      <c r="K31" s="16">
        <v>0.88</v>
      </c>
      <c r="L31" s="16">
        <v>0.44</v>
      </c>
      <c r="M31" s="16">
        <v>1.01</v>
      </c>
      <c r="N31" s="17">
        <v>10.91</v>
      </c>
      <c r="O31" s="11">
        <f t="shared" si="1"/>
        <v>100.42999999999999</v>
      </c>
      <c r="P31" s="29"/>
      <c r="Q31" s="30">
        <v>780</v>
      </c>
      <c r="R31" s="28"/>
      <c r="S31" s="30">
        <v>64</v>
      </c>
      <c r="T31" s="30">
        <v>19</v>
      </c>
      <c r="U31" s="30">
        <v>83</v>
      </c>
      <c r="V31" s="28"/>
      <c r="W31" s="28"/>
      <c r="X31" s="30">
        <v>64</v>
      </c>
      <c r="Y31" s="30">
        <v>40</v>
      </c>
      <c r="Z31" s="30">
        <v>10</v>
      </c>
      <c r="AA31" s="28"/>
      <c r="AB31" s="30">
        <v>379</v>
      </c>
      <c r="AC31" s="28"/>
      <c r="AD31" s="28"/>
      <c r="AE31" s="30">
        <v>67</v>
      </c>
      <c r="AF31" s="28">
        <v>13.43</v>
      </c>
      <c r="AG31" s="31">
        <v>42</v>
      </c>
      <c r="AH31" s="31">
        <v>33</v>
      </c>
      <c r="AI31" s="20"/>
      <c r="AJ31" s="20"/>
      <c r="AK31" s="20"/>
      <c r="AL31" s="20"/>
      <c r="AM31" s="20"/>
      <c r="AN31" s="20"/>
      <c r="AO31" s="20"/>
      <c r="AP31" s="20"/>
      <c r="AQ31" s="20"/>
      <c r="AR31" s="16"/>
      <c r="AS31" s="16"/>
      <c r="AT31" s="16"/>
      <c r="AU31" s="16"/>
      <c r="AV31" s="16"/>
      <c r="AW31" s="16"/>
      <c r="AX31" s="16">
        <v>8.9</v>
      </c>
      <c r="AY31" s="16">
        <v>9.91</v>
      </c>
      <c r="AZ31" s="16"/>
      <c r="BA31" s="16">
        <v>3.65</v>
      </c>
      <c r="BB31" s="16">
        <v>0.78</v>
      </c>
      <c r="BC31" s="16">
        <v>0.74</v>
      </c>
      <c r="BD31" s="16">
        <v>0.69</v>
      </c>
      <c r="BE31" s="16">
        <v>0.64</v>
      </c>
      <c r="BF31" s="16">
        <v>0.65</v>
      </c>
      <c r="BG31" s="16">
        <v>0.55000000000000004</v>
      </c>
      <c r="BH31" s="16"/>
      <c r="BI31" s="16"/>
      <c r="BJ31" s="16">
        <v>0.6</v>
      </c>
      <c r="BK31" s="16">
        <v>0.15</v>
      </c>
      <c r="BL31" s="16">
        <f>AX31/BL$4</f>
        <v>24.250681198910083</v>
      </c>
      <c r="BM31" s="16">
        <f>AY31/BM$4</f>
        <v>10.355276907001045</v>
      </c>
      <c r="BN31" s="23">
        <f>EXP((LN(BL31)-LN(BO31))/3+LN(BO31))</f>
        <v>8.6137082238284481</v>
      </c>
      <c r="BO31" s="16">
        <f>BA31/BO$4</f>
        <v>5.1336146272855139</v>
      </c>
      <c r="BP31" s="16">
        <f>BB31/BP$4</f>
        <v>3.3766233766233764</v>
      </c>
      <c r="BQ31" s="16">
        <f>BC31/BQ$4</f>
        <v>8.5057471264367823</v>
      </c>
      <c r="BR31" s="16">
        <f>BD31/BR$4</f>
        <v>2.2549019607843137</v>
      </c>
      <c r="BS31" s="16">
        <f>BE31/BS$4</f>
        <v>11.034482758620689</v>
      </c>
      <c r="BT31" s="16">
        <f>BJ31/BT$4</f>
        <v>2.4193548387096775</v>
      </c>
      <c r="BU31" s="16">
        <f>BM31/((BL31*BN31)^0.5)</f>
        <v>0.71648098210939037</v>
      </c>
      <c r="BV31" s="16">
        <f>BQ31/((BP31*BR31)^0.5)</f>
        <v>3.0825300825321134</v>
      </c>
      <c r="BW31" s="16">
        <f>BL31/BT31</f>
        <v>10.023614895549501</v>
      </c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</row>
    <row r="32" spans="1:173" ht="15" thickBot="1" x14ac:dyDescent="0.35">
      <c r="A32" s="2" t="s">
        <v>139</v>
      </c>
      <c r="B32" t="s">
        <v>140</v>
      </c>
      <c r="D32" s="16">
        <v>0.1</v>
      </c>
      <c r="E32">
        <v>6.2</v>
      </c>
      <c r="F32" s="17">
        <v>49.4</v>
      </c>
      <c r="G32">
        <v>15.5</v>
      </c>
      <c r="H32">
        <v>4.9000000000000004</v>
      </c>
      <c r="I32" s="51">
        <v>3</v>
      </c>
      <c r="J32">
        <v>2.2000000000000002</v>
      </c>
      <c r="K32" s="16">
        <v>0.6</v>
      </c>
      <c r="L32" s="16">
        <v>0.65</v>
      </c>
      <c r="M32" s="16">
        <v>0.18</v>
      </c>
      <c r="N32" s="17">
        <v>23.200000000000003</v>
      </c>
      <c r="O32" s="11">
        <f t="shared" si="1"/>
        <v>105.93</v>
      </c>
      <c r="P32" s="52"/>
      <c r="Q32" s="53">
        <v>268.62745098039215</v>
      </c>
      <c r="R32" s="28"/>
      <c r="S32" s="53">
        <v>84.5</v>
      </c>
      <c r="T32" s="53">
        <v>198</v>
      </c>
      <c r="U32" s="53">
        <v>124</v>
      </c>
      <c r="V32" s="28"/>
      <c r="W32" s="28"/>
      <c r="X32" s="53">
        <v>496</v>
      </c>
      <c r="Y32" s="53"/>
      <c r="Z32" s="53"/>
      <c r="AA32" s="28"/>
      <c r="AB32" s="53"/>
      <c r="AC32" s="28"/>
      <c r="AD32" s="28"/>
      <c r="AE32" s="53">
        <v>244</v>
      </c>
      <c r="AF32" s="28">
        <v>23.3</v>
      </c>
      <c r="AG32" s="54">
        <v>229</v>
      </c>
      <c r="AH32" s="54">
        <v>110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16"/>
      <c r="AS32" s="16"/>
      <c r="AT32" s="16"/>
      <c r="AU32" s="16"/>
      <c r="AV32" s="16"/>
      <c r="AW32" s="16"/>
      <c r="AX32" s="16">
        <v>7</v>
      </c>
      <c r="AY32" s="16">
        <v>54</v>
      </c>
      <c r="AZ32" s="16"/>
      <c r="BA32" s="16">
        <v>27</v>
      </c>
      <c r="BB32" s="16">
        <v>5</v>
      </c>
      <c r="BC32" s="16">
        <v>1</v>
      </c>
      <c r="BD32" s="16"/>
      <c r="BE32" s="16">
        <v>1</v>
      </c>
      <c r="BF32" s="16">
        <v>3</v>
      </c>
      <c r="BG32" s="16"/>
      <c r="BH32" s="16"/>
      <c r="BI32" s="16"/>
      <c r="BJ32" s="16">
        <v>3</v>
      </c>
      <c r="BK32" s="16"/>
      <c r="BL32" s="16">
        <f>AX32/BL$4</f>
        <v>19.073569482288828</v>
      </c>
      <c r="BM32" s="16">
        <f>AY32/BM$4</f>
        <v>56.426332288401255</v>
      </c>
      <c r="BN32" s="23">
        <f>EXP((LN(BL32)-LN(BO32))/3+LN(BO32))</f>
        <v>30.186083395355944</v>
      </c>
      <c r="BO32" s="16">
        <f>BA32/BO$4</f>
        <v>37.974683544303801</v>
      </c>
      <c r="BP32" s="16">
        <f>BB32/BP$4</f>
        <v>21.645021645021643</v>
      </c>
      <c r="BQ32" s="16">
        <f>BC32/BQ$4</f>
        <v>11.494252873563219</v>
      </c>
      <c r="BR32" s="23">
        <f>EXP((LN(BP32)-LN(BS32))/3+LN(BS32))</f>
        <v>18.599474716189587</v>
      </c>
      <c r="BS32" s="16">
        <f>BE32/BS$4</f>
        <v>17.241379310344826</v>
      </c>
      <c r="BT32" s="16">
        <f>BJ32/BT$4</f>
        <v>12.096774193548388</v>
      </c>
      <c r="BU32" s="16">
        <f>BM32/((BL32*BN32)^0.5)</f>
        <v>2.3515945791712176</v>
      </c>
      <c r="BV32" s="16">
        <f>BQ32/((BP32*BR32)^0.5)</f>
        <v>0.57286382125863922</v>
      </c>
      <c r="BW32" s="16">
        <f>BL32/BT32</f>
        <v>1.5767484105358764</v>
      </c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</row>
    <row r="33" spans="1:173" x14ac:dyDescent="0.3">
      <c r="A33" s="2"/>
      <c r="D33" s="16"/>
      <c r="O33" s="11"/>
      <c r="Q33" s="19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23"/>
      <c r="BO33" s="16"/>
      <c r="BP33" s="16"/>
      <c r="BQ33" s="16"/>
      <c r="BR33" s="23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</row>
    <row r="34" spans="1:173" x14ac:dyDescent="0.3">
      <c r="B34" s="8" t="s">
        <v>108</v>
      </c>
      <c r="C34" s="9" t="s">
        <v>141</v>
      </c>
      <c r="D34" s="10">
        <f>AVERAGE(D35:D46)</f>
        <v>35.276487070420629</v>
      </c>
      <c r="E34" s="10">
        <f t="shared" ref="E34:O34" si="15">AVERAGE(E35:E46)</f>
        <v>5.9194186753088927</v>
      </c>
      <c r="F34" s="10">
        <f t="shared" si="15"/>
        <v>8.2568817095402061</v>
      </c>
      <c r="G34" s="10">
        <f t="shared" si="15"/>
        <v>2.2691710552967392</v>
      </c>
      <c r="H34" s="10">
        <f t="shared" si="15"/>
        <v>18.383028998717169</v>
      </c>
      <c r="I34" s="10">
        <f t="shared" si="15"/>
        <v>1.0526920869623928</v>
      </c>
      <c r="J34" s="10">
        <f t="shared" si="15"/>
        <v>0.49295574235365613</v>
      </c>
      <c r="K34" s="10">
        <f t="shared" si="15"/>
        <v>0.27182617649044633</v>
      </c>
      <c r="L34" s="10">
        <f t="shared" si="15"/>
        <v>0.3230013165890217</v>
      </c>
      <c r="M34" s="10">
        <f t="shared" si="15"/>
        <v>0.38428819796097496</v>
      </c>
      <c r="N34" s="10">
        <f t="shared" si="15"/>
        <v>25.258582303693203</v>
      </c>
      <c r="O34" s="10">
        <f t="shared" si="15"/>
        <v>97.888333333333335</v>
      </c>
      <c r="P34" s="18"/>
      <c r="Q34" s="13">
        <f>AVERAGE(Q35:Q46)</f>
        <v>5505.3387799564271</v>
      </c>
      <c r="R34" s="13"/>
      <c r="S34" s="13">
        <f t="shared" ref="S34:U34" si="16">AVERAGE(S35:S46)</f>
        <v>72.466666666666669</v>
      </c>
      <c r="T34" s="13">
        <f t="shared" si="16"/>
        <v>6.5916666666666659</v>
      </c>
      <c r="U34" s="13">
        <f t="shared" si="16"/>
        <v>63.975000000000001</v>
      </c>
      <c r="V34" s="13"/>
      <c r="W34" s="13"/>
      <c r="X34" s="13">
        <f t="shared" ref="X34:Y34" si="17">AVERAGE(X35:X46)</f>
        <v>202.66666666666666</v>
      </c>
      <c r="Y34" s="13">
        <f t="shared" si="17"/>
        <v>42.833333333333336</v>
      </c>
      <c r="Z34" s="13"/>
      <c r="AA34" s="13"/>
      <c r="AB34" s="13">
        <f>AVERAGE(AB35:AB46)</f>
        <v>2718.5</v>
      </c>
      <c r="AC34" s="13"/>
      <c r="AD34" s="13"/>
      <c r="AE34" s="13">
        <f t="shared" ref="AE34:AH34" si="18">AVERAGE(AE35:AE46)</f>
        <v>90.533333333333346</v>
      </c>
      <c r="AF34" s="13">
        <f t="shared" si="18"/>
        <v>16.671666666666667</v>
      </c>
      <c r="AG34" s="13">
        <f t="shared" si="18"/>
        <v>56.866666666666667</v>
      </c>
      <c r="AH34" s="13">
        <f t="shared" si="18"/>
        <v>34.81666666666667</v>
      </c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>
        <f>AVERAGE(AX35:AX57)</f>
        <v>15.714500000000001</v>
      </c>
      <c r="AY34" s="14">
        <f t="shared" ref="AY34:BK34" si="19">AVERAGE(AY35:AY57)</f>
        <v>23.234999999999996</v>
      </c>
      <c r="AZ34" s="14"/>
      <c r="BA34" s="14">
        <f t="shared" si="19"/>
        <v>11.390499999999999</v>
      </c>
      <c r="BB34" s="14">
        <f t="shared" si="19"/>
        <v>2.7831578947368425</v>
      </c>
      <c r="BC34" s="14">
        <f t="shared" si="19"/>
        <v>1.9905263157894737</v>
      </c>
      <c r="BD34" s="14">
        <f t="shared" si="19"/>
        <v>2.2666666666666666</v>
      </c>
      <c r="BE34" s="14">
        <f t="shared" si="19"/>
        <v>0.84785714285714298</v>
      </c>
      <c r="BF34" s="14">
        <f t="shared" si="19"/>
        <v>1.7257894736842105</v>
      </c>
      <c r="BG34" s="14">
        <f t="shared" si="19"/>
        <v>1.4000000000000001</v>
      </c>
      <c r="BH34" s="14"/>
      <c r="BI34" s="14"/>
      <c r="BJ34" s="14">
        <f t="shared" si="19"/>
        <v>1.388421052631579</v>
      </c>
      <c r="BK34" s="14">
        <f t="shared" si="19"/>
        <v>0.17181818181818184</v>
      </c>
      <c r="BL34" s="14">
        <f t="shared" ref="BL34:BW34" si="20">AVERAGE(BL35:BL41)</f>
        <v>43.748540288049824</v>
      </c>
      <c r="BM34" s="14">
        <f t="shared" si="20"/>
        <v>24.063293028810271</v>
      </c>
      <c r="BN34" s="14">
        <f t="shared" si="20"/>
        <v>22.283019608316891</v>
      </c>
      <c r="BO34" s="14">
        <f t="shared" si="20"/>
        <v>16.226642555756481</v>
      </c>
      <c r="BP34" s="14">
        <f t="shared" si="20"/>
        <v>12.139764996907854</v>
      </c>
      <c r="BQ34" s="14">
        <f t="shared" si="20"/>
        <v>24.236453201970445</v>
      </c>
      <c r="BR34" s="14">
        <f t="shared" si="20"/>
        <v>8.3194891629902017</v>
      </c>
      <c r="BS34" s="14">
        <f t="shared" si="20"/>
        <v>14.008620689655171</v>
      </c>
      <c r="BT34" s="14">
        <f t="shared" si="20"/>
        <v>6.0541474654377883</v>
      </c>
      <c r="BU34" s="15">
        <f>BM34/((BL34*BN34)^0.5)</f>
        <v>0.77070159003849481</v>
      </c>
      <c r="BV34" s="16">
        <f t="shared" ref="BV34" si="21">BQ34/((BP34*BR34)^0.5)</f>
        <v>2.4116573047105732</v>
      </c>
      <c r="BW34" s="14">
        <f t="shared" si="20"/>
        <v>7.4098684727248569</v>
      </c>
      <c r="BX34" s="14">
        <v>0.80800000000000005</v>
      </c>
      <c r="BY34" s="14">
        <v>1.782</v>
      </c>
      <c r="BZ34" s="14"/>
      <c r="CA34" s="14"/>
      <c r="CB34" s="14"/>
      <c r="CC34" s="14">
        <f>AVERAGE(CC35:CC57)</f>
        <v>-5.1000000000000005</v>
      </c>
      <c r="CD34" s="14">
        <f>AVERAGE(CD35:CD57)</f>
        <v>-6.6139999999999999</v>
      </c>
      <c r="CE34" s="14"/>
      <c r="CF34" s="14">
        <f>AVERAGE(CF35:CF57)</f>
        <v>-8.0500000000000007</v>
      </c>
      <c r="CG34" s="14">
        <f>AVERAGE(CG35:CG57)</f>
        <v>22.655999999999995</v>
      </c>
      <c r="CH34" s="14">
        <f t="shared" ref="CH34:CI34" si="22">AVERAGE(CH35:CH46)</f>
        <v>-6.39</v>
      </c>
      <c r="CI34" s="14">
        <f t="shared" si="22"/>
        <v>24.315999999999995</v>
      </c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</row>
    <row r="35" spans="1:173" x14ac:dyDescent="0.3">
      <c r="A35" t="s">
        <v>142</v>
      </c>
      <c r="B35" t="s">
        <v>143</v>
      </c>
      <c r="D35" s="17">
        <v>51.2</v>
      </c>
      <c r="E35" s="16">
        <v>1.2</v>
      </c>
      <c r="F35" s="16">
        <v>12.1</v>
      </c>
      <c r="G35" s="16">
        <v>3</v>
      </c>
      <c r="H35" s="16">
        <v>6.6</v>
      </c>
      <c r="I35" s="16">
        <v>1.1000000000000001</v>
      </c>
      <c r="J35" s="16">
        <v>0.6</v>
      </c>
      <c r="K35" s="16">
        <v>0.4</v>
      </c>
      <c r="L35" s="16">
        <v>0.14000000000000001</v>
      </c>
      <c r="M35" s="16">
        <v>0.22</v>
      </c>
      <c r="N35" s="17">
        <v>26.799999999999997</v>
      </c>
      <c r="O35" s="11">
        <f>SUM(D35:N35)</f>
        <v>103.35999999999999</v>
      </c>
      <c r="P35" s="18"/>
      <c r="Q35" s="19">
        <v>1074.5098039215686</v>
      </c>
      <c r="R35" s="18"/>
      <c r="S35" s="20">
        <v>77.8</v>
      </c>
      <c r="T35" s="55">
        <v>1</v>
      </c>
      <c r="U35" s="20">
        <v>8.6999999999999993</v>
      </c>
      <c r="V35" s="20"/>
      <c r="W35" s="20"/>
      <c r="X35" s="20">
        <v>297</v>
      </c>
      <c r="Y35" s="20"/>
      <c r="Z35" s="20"/>
      <c r="AA35" s="20"/>
      <c r="AB35" s="20"/>
      <c r="AC35" s="20"/>
      <c r="AD35" s="20"/>
      <c r="AE35" s="20">
        <v>166</v>
      </c>
      <c r="AF35" s="20">
        <v>20</v>
      </c>
      <c r="AG35" s="20">
        <v>44.9</v>
      </c>
      <c r="AH35" s="20">
        <v>28.2</v>
      </c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>
        <v>14</v>
      </c>
      <c r="AY35" s="16">
        <v>22</v>
      </c>
      <c r="AZ35" s="16"/>
      <c r="BA35" s="16">
        <v>15</v>
      </c>
      <c r="BB35" s="16">
        <v>3</v>
      </c>
      <c r="BC35" s="16">
        <v>1</v>
      </c>
      <c r="BD35" s="16">
        <v>3</v>
      </c>
      <c r="BE35" s="16">
        <v>1</v>
      </c>
      <c r="BF35" s="16">
        <v>2</v>
      </c>
      <c r="BG35" s="16"/>
      <c r="BH35" s="16">
        <v>2</v>
      </c>
      <c r="BI35" s="16">
        <v>2</v>
      </c>
      <c r="BJ35" s="16">
        <v>2</v>
      </c>
      <c r="BK35" s="16"/>
      <c r="BL35" s="16">
        <f>AX35/BL$4</f>
        <v>38.147138964577657</v>
      </c>
      <c r="BM35" s="16">
        <f>AY35/BM$4</f>
        <v>22.988505747126439</v>
      </c>
      <c r="BN35" s="23">
        <f>EXP((LN(BL35)-LN(BO35))/3+LN(BO35))</f>
        <v>25.7020893698663</v>
      </c>
      <c r="BO35" s="16">
        <f>BA35/BO$4</f>
        <v>21.09704641350211</v>
      </c>
      <c r="BP35" s="16">
        <f>BB35/BP$4</f>
        <v>12.987012987012987</v>
      </c>
      <c r="BQ35" s="16">
        <f>BC35/BQ$4</f>
        <v>11.494252873563219</v>
      </c>
      <c r="BR35" s="23">
        <f>EXP((LN(BP35)-LN(BS35))/3+LN(BS35))</f>
        <v>15.687404533088275</v>
      </c>
      <c r="BS35" s="16">
        <f>BE35/BS$4</f>
        <v>17.241379310344826</v>
      </c>
      <c r="BT35" s="16">
        <f>BJ35/BT$4</f>
        <v>8.064516129032258</v>
      </c>
      <c r="BU35" s="16">
        <f>BM35/((BL35*BN35)^0.5)</f>
        <v>0.734168154778851</v>
      </c>
      <c r="BV35" s="16">
        <f>BQ35/((BP35*BR35)^0.5)</f>
        <v>0.80528676603186511</v>
      </c>
      <c r="BW35" s="16">
        <f>BL35/BT35</f>
        <v>4.7302452316076291</v>
      </c>
      <c r="BX35" s="16"/>
      <c r="BY35" s="16"/>
      <c r="BZ35" s="16"/>
      <c r="CA35" s="16"/>
      <c r="CB35" s="16"/>
      <c r="CD35">
        <v>-7.46</v>
      </c>
      <c r="CH35">
        <v>-6.76</v>
      </c>
      <c r="CI35">
        <f>30.706+CH35</f>
        <v>23.945999999999998</v>
      </c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</row>
    <row r="36" spans="1:173" x14ac:dyDescent="0.3">
      <c r="A36" t="s">
        <v>144</v>
      </c>
      <c r="B36" t="s">
        <v>143</v>
      </c>
      <c r="D36" s="17">
        <v>46.3</v>
      </c>
      <c r="E36" s="16">
        <v>2.5</v>
      </c>
      <c r="F36" s="16">
        <v>13.2</v>
      </c>
      <c r="G36" s="16">
        <v>3.5</v>
      </c>
      <c r="H36" s="16">
        <v>6.2</v>
      </c>
      <c r="I36" s="16">
        <v>2.4</v>
      </c>
      <c r="J36" s="16">
        <v>0.6</v>
      </c>
      <c r="K36" s="16">
        <v>0.2</v>
      </c>
      <c r="L36" s="16">
        <v>0.16</v>
      </c>
      <c r="M36" s="16">
        <v>0.27</v>
      </c>
      <c r="N36" s="17">
        <v>21.2</v>
      </c>
      <c r="O36" s="11">
        <f t="shared" ref="O36:O54" si="23">SUM(D36:N36)</f>
        <v>96.53</v>
      </c>
      <c r="P36" s="18"/>
      <c r="Q36" s="19">
        <v>18714.379084967321</v>
      </c>
      <c r="R36" s="18"/>
      <c r="S36" s="20">
        <v>64.599999999999994</v>
      </c>
      <c r="T36" s="55">
        <v>1</v>
      </c>
      <c r="U36" s="20">
        <v>17.899999999999999</v>
      </c>
      <c r="V36" s="20"/>
      <c r="W36" s="20"/>
      <c r="X36" s="20">
        <v>106</v>
      </c>
      <c r="Y36" s="20"/>
      <c r="Z36" s="20"/>
      <c r="AA36" s="20"/>
      <c r="AB36" s="20"/>
      <c r="AC36" s="20"/>
      <c r="AD36" s="20"/>
      <c r="AE36" s="20">
        <v>172</v>
      </c>
      <c r="AF36" s="20">
        <v>13.3</v>
      </c>
      <c r="AG36" s="20">
        <v>34.6</v>
      </c>
      <c r="AH36" s="20">
        <v>70.400000000000006</v>
      </c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>
        <v>15</v>
      </c>
      <c r="AY36" s="16">
        <v>39</v>
      </c>
      <c r="AZ36" s="16"/>
      <c r="BA36" s="16">
        <v>13</v>
      </c>
      <c r="BB36" s="16">
        <v>3</v>
      </c>
      <c r="BC36" s="16">
        <v>4</v>
      </c>
      <c r="BD36" s="16">
        <v>2</v>
      </c>
      <c r="BE36" s="16"/>
      <c r="BF36" s="16">
        <v>2</v>
      </c>
      <c r="BG36" s="16"/>
      <c r="BH36" s="16"/>
      <c r="BI36" s="16"/>
      <c r="BJ36" s="16">
        <v>2</v>
      </c>
      <c r="BK36" s="16"/>
      <c r="BL36" s="16">
        <f t="shared" ref="BL36:BM44" si="24">AX36/BL$4</f>
        <v>40.871934604904631</v>
      </c>
      <c r="BM36" s="16">
        <f t="shared" si="24"/>
        <v>40.752351097178682</v>
      </c>
      <c r="BN36" s="23">
        <f t="shared" ref="BN36:BN44" si="25">EXP((LN(BL36)-LN(BO36))/3+LN(BO36))</f>
        <v>23.906953270303664</v>
      </c>
      <c r="BO36" s="16">
        <f t="shared" ref="BO36:BQ44" si="26">BA36/BO$4</f>
        <v>18.284106891701828</v>
      </c>
      <c r="BP36" s="16">
        <f t="shared" si="26"/>
        <v>12.987012987012987</v>
      </c>
      <c r="BQ36" s="16">
        <f t="shared" si="26"/>
        <v>45.977011494252878</v>
      </c>
      <c r="BR36" s="16">
        <f t="shared" ref="BR36:BR41" si="27">BD36/BR$4</f>
        <v>6.5359477124183005</v>
      </c>
      <c r="BS36" s="16"/>
      <c r="BT36" s="16">
        <f t="shared" ref="BT36:BT41" si="28">BJ36/BT$4</f>
        <v>8.064516129032258</v>
      </c>
      <c r="BU36" s="16">
        <f t="shared" ref="BU36:BU44" si="29">BM36/((BL36*BN36)^0.5)</f>
        <v>1.3037008705315003</v>
      </c>
      <c r="BV36" s="16">
        <f t="shared" ref="BV36:BV39" si="30">BQ36/((BP36*BR36)^0.5)</f>
        <v>4.9903593145173915</v>
      </c>
      <c r="BW36" s="16">
        <f t="shared" ref="BW36:BW44" si="31">BL36/BT36</f>
        <v>5.0681198910081742</v>
      </c>
      <c r="BX36" s="16"/>
      <c r="BY36" s="16"/>
      <c r="BZ36" s="16"/>
      <c r="CA36" s="16"/>
      <c r="CB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</row>
    <row r="37" spans="1:173" x14ac:dyDescent="0.3">
      <c r="A37" t="s">
        <v>145</v>
      </c>
      <c r="B37" t="s">
        <v>118</v>
      </c>
      <c r="D37" s="17">
        <v>46.06</v>
      </c>
      <c r="E37" s="16">
        <v>2.77</v>
      </c>
      <c r="F37" s="16">
        <v>5.2</v>
      </c>
      <c r="G37" s="16">
        <v>5.8</v>
      </c>
      <c r="H37" s="16">
        <v>8.5</v>
      </c>
      <c r="I37" s="16">
        <v>1.25</v>
      </c>
      <c r="J37" s="16">
        <v>0.7</v>
      </c>
      <c r="K37" s="16">
        <v>0.41</v>
      </c>
      <c r="L37" s="16">
        <v>0.45</v>
      </c>
      <c r="M37" s="16">
        <v>1.18</v>
      </c>
      <c r="N37" s="17">
        <v>26.68</v>
      </c>
      <c r="O37" s="11">
        <f t="shared" si="23"/>
        <v>99.000000000000028</v>
      </c>
      <c r="P37" s="24"/>
      <c r="Q37" s="56">
        <v>2415</v>
      </c>
      <c r="R37" s="57"/>
      <c r="S37" s="58">
        <v>90</v>
      </c>
      <c r="T37" s="58">
        <v>11</v>
      </c>
      <c r="U37" s="58">
        <v>86</v>
      </c>
      <c r="V37" s="59"/>
      <c r="W37" s="59"/>
      <c r="X37" s="58">
        <v>91</v>
      </c>
      <c r="Y37" s="58">
        <v>50</v>
      </c>
      <c r="Z37" s="58">
        <v>16</v>
      </c>
      <c r="AA37" s="59"/>
      <c r="AB37" s="58">
        <v>1980</v>
      </c>
      <c r="AC37" s="59"/>
      <c r="AD37" s="59"/>
      <c r="AE37" s="58">
        <v>40</v>
      </c>
      <c r="AF37" s="59">
        <v>15.15</v>
      </c>
      <c r="AG37" s="58">
        <v>70</v>
      </c>
      <c r="AH37" s="58">
        <v>46</v>
      </c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16"/>
      <c r="AX37" s="16">
        <v>16.440000000000001</v>
      </c>
      <c r="AY37" s="16">
        <v>26.14</v>
      </c>
      <c r="AZ37" s="16"/>
      <c r="BA37" s="16">
        <v>14.02</v>
      </c>
      <c r="BB37" s="16">
        <v>3.97</v>
      </c>
      <c r="BC37" s="16">
        <v>3.1</v>
      </c>
      <c r="BD37" s="16">
        <v>1.98</v>
      </c>
      <c r="BE37" s="16">
        <v>0.76</v>
      </c>
      <c r="BF37" s="16">
        <v>3.1</v>
      </c>
      <c r="BG37" s="16">
        <v>1.82</v>
      </c>
      <c r="BH37" s="16"/>
      <c r="BI37" s="16"/>
      <c r="BJ37" s="16">
        <v>1.8</v>
      </c>
      <c r="BK37" s="16">
        <v>0.31</v>
      </c>
      <c r="BL37" s="16">
        <f t="shared" si="24"/>
        <v>44.79564032697548</v>
      </c>
      <c r="BM37" s="16">
        <f t="shared" si="24"/>
        <v>27.314524555903869</v>
      </c>
      <c r="BN37" s="23">
        <f t="shared" si="25"/>
        <v>25.921742467269777</v>
      </c>
      <c r="BO37" s="16">
        <f t="shared" si="26"/>
        <v>19.718706047819971</v>
      </c>
      <c r="BP37" s="16">
        <f t="shared" si="26"/>
        <v>17.186147186147185</v>
      </c>
      <c r="BQ37" s="16">
        <f t="shared" si="26"/>
        <v>35.632183908045981</v>
      </c>
      <c r="BR37" s="16">
        <f t="shared" si="27"/>
        <v>6.4705882352941178</v>
      </c>
      <c r="BS37" s="16">
        <f>BE37/BS$4</f>
        <v>13.103448275862068</v>
      </c>
      <c r="BT37" s="16">
        <f t="shared" si="28"/>
        <v>7.2580645161290329</v>
      </c>
      <c r="BU37" s="16">
        <f t="shared" si="29"/>
        <v>0.80157409838016391</v>
      </c>
      <c r="BV37" s="16">
        <f t="shared" si="30"/>
        <v>3.3789463474430574</v>
      </c>
      <c r="BW37" s="16">
        <f t="shared" si="31"/>
        <v>6.1718437783832876</v>
      </c>
      <c r="BX37" s="16"/>
      <c r="BY37" s="16"/>
      <c r="BZ37" s="16"/>
      <c r="CA37" s="16"/>
      <c r="CB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</row>
    <row r="38" spans="1:173" x14ac:dyDescent="0.3">
      <c r="A38" t="s">
        <v>146</v>
      </c>
      <c r="B38" t="s">
        <v>118</v>
      </c>
      <c r="D38" s="17">
        <v>39.47</v>
      </c>
      <c r="E38" s="16">
        <v>8.1</v>
      </c>
      <c r="F38" s="16">
        <v>7.78</v>
      </c>
      <c r="G38" s="16">
        <v>0.49</v>
      </c>
      <c r="H38" s="17">
        <v>16.53</v>
      </c>
      <c r="I38" s="16">
        <v>0.92</v>
      </c>
      <c r="J38" s="16">
        <v>0.35</v>
      </c>
      <c r="K38" s="16">
        <v>0.4</v>
      </c>
      <c r="L38" s="16">
        <v>0.96</v>
      </c>
      <c r="M38" s="16">
        <v>0.16</v>
      </c>
      <c r="N38" s="17">
        <v>24.68</v>
      </c>
      <c r="O38" s="11">
        <f t="shared" si="23"/>
        <v>99.84</v>
      </c>
      <c r="P38" s="24"/>
      <c r="Q38" s="56">
        <v>2967</v>
      </c>
      <c r="R38" s="57"/>
      <c r="S38" s="58">
        <v>90</v>
      </c>
      <c r="T38" s="58">
        <v>14</v>
      </c>
      <c r="U38" s="58">
        <v>106</v>
      </c>
      <c r="V38" s="59"/>
      <c r="W38" s="59"/>
      <c r="X38" s="58">
        <v>260</v>
      </c>
      <c r="Y38" s="58">
        <v>30</v>
      </c>
      <c r="Z38" s="58">
        <v>10</v>
      </c>
      <c r="AA38" s="59"/>
      <c r="AB38" s="58">
        <v>5590</v>
      </c>
      <c r="AC38" s="59"/>
      <c r="AD38" s="59"/>
      <c r="AE38" s="58">
        <v>21</v>
      </c>
      <c r="AF38" s="59">
        <v>13.31</v>
      </c>
      <c r="AG38" s="58">
        <v>80</v>
      </c>
      <c r="AH38" s="58">
        <v>73</v>
      </c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16"/>
      <c r="AX38" s="16">
        <v>37</v>
      </c>
      <c r="AY38" s="16">
        <v>34.049999999999997</v>
      </c>
      <c r="AZ38" s="16"/>
      <c r="BA38" s="16">
        <v>21.02</v>
      </c>
      <c r="BB38" s="16">
        <v>4.99</v>
      </c>
      <c r="BC38" s="16">
        <v>3.01</v>
      </c>
      <c r="BD38" s="16">
        <v>4.22</v>
      </c>
      <c r="BE38" s="16">
        <v>0.78</v>
      </c>
      <c r="BF38" s="16">
        <v>2.11</v>
      </c>
      <c r="BG38" s="16">
        <v>2.3199999999999998</v>
      </c>
      <c r="BH38" s="16"/>
      <c r="BI38" s="16"/>
      <c r="BJ38" s="16">
        <v>2.0499999999999998</v>
      </c>
      <c r="BK38" s="16">
        <v>0.28999999999999998</v>
      </c>
      <c r="BL38" s="16">
        <f t="shared" si="24"/>
        <v>100.81743869209809</v>
      </c>
      <c r="BM38" s="16">
        <f t="shared" si="24"/>
        <v>35.57993730407523</v>
      </c>
      <c r="BN38" s="23">
        <f t="shared" si="25"/>
        <v>44.499380049759161</v>
      </c>
      <c r="BO38" s="16">
        <f t="shared" si="26"/>
        <v>29.563994374120956</v>
      </c>
      <c r="BP38" s="16">
        <f t="shared" si="26"/>
        <v>21.601731601731601</v>
      </c>
      <c r="BQ38" s="16">
        <f t="shared" si="26"/>
        <v>34.597701149425291</v>
      </c>
      <c r="BR38" s="16">
        <f t="shared" si="27"/>
        <v>13.790849673202613</v>
      </c>
      <c r="BS38" s="16">
        <f>BE38/BS$4</f>
        <v>13.448275862068964</v>
      </c>
      <c r="BT38" s="16">
        <f t="shared" si="28"/>
        <v>8.2661290322580641</v>
      </c>
      <c r="BU38" s="16">
        <f t="shared" si="29"/>
        <v>0.531202815555607</v>
      </c>
      <c r="BV38" s="16">
        <f t="shared" si="30"/>
        <v>2.0045064030591231</v>
      </c>
      <c r="BW38" s="16">
        <f t="shared" si="31"/>
        <v>12.19645111982455</v>
      </c>
      <c r="BX38" s="16"/>
      <c r="BY38" s="16"/>
      <c r="BZ38" s="16"/>
      <c r="CA38" s="16"/>
      <c r="CB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</row>
    <row r="39" spans="1:173" x14ac:dyDescent="0.3">
      <c r="A39" t="s">
        <v>147</v>
      </c>
      <c r="B39" t="s">
        <v>143</v>
      </c>
      <c r="D39" s="17">
        <v>37.9</v>
      </c>
      <c r="E39" s="16">
        <v>12.7</v>
      </c>
      <c r="F39" s="16">
        <v>2.5</v>
      </c>
      <c r="G39" s="16">
        <v>0.6</v>
      </c>
      <c r="H39" s="17">
        <v>16.8</v>
      </c>
      <c r="I39" s="16">
        <v>0.4</v>
      </c>
      <c r="J39" s="16">
        <v>0.1</v>
      </c>
      <c r="K39" s="16">
        <v>0.1</v>
      </c>
      <c r="L39" s="16">
        <v>0.06</v>
      </c>
      <c r="M39" s="16">
        <v>0.3</v>
      </c>
      <c r="N39" s="17">
        <v>22.5</v>
      </c>
      <c r="O39" s="11">
        <f t="shared" si="23"/>
        <v>93.96</v>
      </c>
      <c r="Q39" s="59">
        <v>2954.9019607843143</v>
      </c>
      <c r="R39" s="57"/>
      <c r="S39" s="59">
        <v>110</v>
      </c>
      <c r="T39" s="61">
        <v>1</v>
      </c>
      <c r="U39" s="59">
        <v>82.4</v>
      </c>
      <c r="V39" s="59"/>
      <c r="W39" s="59"/>
      <c r="X39" s="59">
        <v>295</v>
      </c>
      <c r="Y39" s="59"/>
      <c r="Z39" s="59"/>
      <c r="AA39" s="59"/>
      <c r="AB39" s="59"/>
      <c r="AC39" s="59"/>
      <c r="AD39" s="59"/>
      <c r="AE39" s="59">
        <v>85.5</v>
      </c>
      <c r="AF39" s="59">
        <v>12.5</v>
      </c>
      <c r="AG39" s="59">
        <v>80.5</v>
      </c>
      <c r="AH39" s="59">
        <v>7.1</v>
      </c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16"/>
      <c r="AX39" s="16">
        <v>9</v>
      </c>
      <c r="AY39" s="16">
        <v>8</v>
      </c>
      <c r="AZ39" s="16"/>
      <c r="BA39" s="16">
        <v>5</v>
      </c>
      <c r="BB39" s="16">
        <v>1</v>
      </c>
      <c r="BC39" s="16">
        <v>1</v>
      </c>
      <c r="BD39" s="16">
        <v>1</v>
      </c>
      <c r="BE39" s="16"/>
      <c r="BF39" s="16">
        <v>1</v>
      </c>
      <c r="BG39" s="16"/>
      <c r="BH39" s="16">
        <f>AZ39/((AY39*BA39)^0.5)</f>
        <v>0</v>
      </c>
      <c r="BI39" s="16"/>
      <c r="BJ39" s="16">
        <v>1</v>
      </c>
      <c r="BK39" s="16"/>
      <c r="BL39" s="16">
        <f t="shared" si="24"/>
        <v>24.52316076294278</v>
      </c>
      <c r="BM39" s="16">
        <f t="shared" si="24"/>
        <v>8.3594566353187041</v>
      </c>
      <c r="BN39" s="23">
        <f t="shared" si="25"/>
        <v>10.664137861032764</v>
      </c>
      <c r="BO39" s="16">
        <f t="shared" si="26"/>
        <v>7.0323488045007032</v>
      </c>
      <c r="BP39" s="16">
        <f t="shared" si="26"/>
        <v>4.329004329004329</v>
      </c>
      <c r="BQ39" s="16">
        <f t="shared" si="26"/>
        <v>11.494252873563219</v>
      </c>
      <c r="BR39" s="16">
        <f t="shared" si="27"/>
        <v>3.2679738562091503</v>
      </c>
      <c r="BS39" s="16"/>
      <c r="BT39" s="16">
        <f t="shared" si="28"/>
        <v>4.032258064516129</v>
      </c>
      <c r="BU39" s="16">
        <f t="shared" si="29"/>
        <v>0.51692430345650642</v>
      </c>
      <c r="BV39" s="16">
        <f t="shared" si="30"/>
        <v>3.0559584884282107</v>
      </c>
      <c r="BW39" s="16">
        <f t="shared" si="31"/>
        <v>6.0817438692098094</v>
      </c>
      <c r="BX39" s="16"/>
      <c r="BY39" s="16"/>
      <c r="BZ39" s="16"/>
      <c r="CA39" s="16"/>
      <c r="CB39" s="16"/>
      <c r="CD39">
        <v>-7.33</v>
      </c>
      <c r="CH39">
        <v>-7.08</v>
      </c>
      <c r="CI39">
        <f>30.706+CH39</f>
        <v>23.625999999999998</v>
      </c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</row>
    <row r="40" spans="1:173" x14ac:dyDescent="0.3">
      <c r="A40" t="s">
        <v>148</v>
      </c>
      <c r="B40" t="s">
        <v>149</v>
      </c>
      <c r="D40" s="17">
        <v>35.590000000000003</v>
      </c>
      <c r="E40" s="16">
        <v>1.65</v>
      </c>
      <c r="F40" s="16">
        <v>5.1100000000000003</v>
      </c>
      <c r="G40" s="16">
        <v>1.1000000000000001</v>
      </c>
      <c r="H40" s="17">
        <v>25.99</v>
      </c>
      <c r="I40" s="16">
        <v>1.3</v>
      </c>
      <c r="J40" s="16">
        <v>0.12</v>
      </c>
      <c r="K40" s="16">
        <v>0.12</v>
      </c>
      <c r="L40" s="16">
        <v>0.72</v>
      </c>
      <c r="M40" s="16">
        <v>0.28000000000000003</v>
      </c>
      <c r="N40" s="17">
        <v>28.01</v>
      </c>
      <c r="O40" s="11">
        <f t="shared" si="23"/>
        <v>99.990000000000009</v>
      </c>
      <c r="P40" s="24"/>
      <c r="Q40" s="56">
        <v>607</v>
      </c>
      <c r="R40" s="57"/>
      <c r="S40" s="58">
        <v>58</v>
      </c>
      <c r="T40" s="58">
        <v>24</v>
      </c>
      <c r="U40" s="58">
        <v>115</v>
      </c>
      <c r="V40" s="59"/>
      <c r="W40" s="59"/>
      <c r="X40" s="58">
        <v>330</v>
      </c>
      <c r="Y40" s="58">
        <v>65</v>
      </c>
      <c r="Z40" s="58">
        <v>12</v>
      </c>
      <c r="AA40" s="59"/>
      <c r="AB40" s="58">
        <v>370</v>
      </c>
      <c r="AC40" s="59"/>
      <c r="AD40" s="59"/>
      <c r="AE40" s="58">
        <v>33</v>
      </c>
      <c r="AF40" s="59">
        <v>12.03</v>
      </c>
      <c r="AG40" s="58">
        <v>43</v>
      </c>
      <c r="AH40" s="58">
        <v>52</v>
      </c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16"/>
      <c r="AX40" s="16">
        <v>9.9499999999999993</v>
      </c>
      <c r="AY40" s="16">
        <v>16.010000000000002</v>
      </c>
      <c r="AZ40" s="16"/>
      <c r="BA40" s="16">
        <v>9.7200000000000006</v>
      </c>
      <c r="BB40" s="16">
        <v>1.67</v>
      </c>
      <c r="BC40" s="16">
        <v>1.65</v>
      </c>
      <c r="BD40" s="16">
        <v>1.82</v>
      </c>
      <c r="BE40" s="16">
        <v>0.71</v>
      </c>
      <c r="BF40" s="16">
        <v>1.73</v>
      </c>
      <c r="BG40" s="16">
        <v>0.67</v>
      </c>
      <c r="BH40" s="16">
        <f>AZ40/((AY40*BA40)^0.5)</f>
        <v>0</v>
      </c>
      <c r="BI40" s="16"/>
      <c r="BJ40" s="16">
        <v>0.66</v>
      </c>
      <c r="BK40" s="16">
        <v>0.05</v>
      </c>
      <c r="BL40" s="16">
        <f t="shared" si="24"/>
        <v>27.111716621253404</v>
      </c>
      <c r="BM40" s="16">
        <f t="shared" si="24"/>
        <v>16.72936259143156</v>
      </c>
      <c r="BN40" s="23">
        <f t="shared" si="25"/>
        <v>17.175792375883926</v>
      </c>
      <c r="BO40" s="16">
        <f t="shared" si="26"/>
        <v>13.670886075949369</v>
      </c>
      <c r="BP40" s="16">
        <f t="shared" si="26"/>
        <v>7.2294372294372291</v>
      </c>
      <c r="BQ40" s="16">
        <f t="shared" si="26"/>
        <v>18.96551724137931</v>
      </c>
      <c r="BR40" s="16">
        <f t="shared" si="27"/>
        <v>5.9477124183006538</v>
      </c>
      <c r="BS40" s="16">
        <f>BE40/BS$4</f>
        <v>12.241379310344826</v>
      </c>
      <c r="BT40" s="16">
        <f t="shared" si="28"/>
        <v>2.6612903225806455</v>
      </c>
      <c r="BU40" s="16">
        <f t="shared" si="29"/>
        <v>0.77525128556474687</v>
      </c>
      <c r="BV40" s="16">
        <f>BQ40/((BP40*BR40)^0.5)</f>
        <v>2.8922608916828825</v>
      </c>
      <c r="BW40" s="16">
        <f t="shared" si="31"/>
        <v>10.18743291222855</v>
      </c>
      <c r="BX40" s="16"/>
      <c r="BY40" s="16"/>
      <c r="BZ40" s="16"/>
      <c r="CA40" s="16"/>
      <c r="CB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</row>
    <row r="41" spans="1:173" x14ac:dyDescent="0.3">
      <c r="A41" t="s">
        <v>150</v>
      </c>
      <c r="B41" t="s">
        <v>143</v>
      </c>
      <c r="D41" s="17">
        <v>32.700000000000003</v>
      </c>
      <c r="E41" s="16">
        <v>0.4</v>
      </c>
      <c r="F41" s="16">
        <v>4.3</v>
      </c>
      <c r="G41" s="16">
        <v>0.9</v>
      </c>
      <c r="H41" s="17">
        <v>20</v>
      </c>
      <c r="I41" s="16">
        <v>0.3</v>
      </c>
      <c r="J41" s="16">
        <v>0.1</v>
      </c>
      <c r="K41" s="16">
        <v>0.1</v>
      </c>
      <c r="L41" s="16">
        <v>0.04</v>
      </c>
      <c r="M41" s="16">
        <v>0.25</v>
      </c>
      <c r="N41" s="17">
        <v>34.6</v>
      </c>
      <c r="O41" s="11">
        <f t="shared" si="23"/>
        <v>93.69</v>
      </c>
      <c r="Q41" s="59">
        <v>716.33986928104571</v>
      </c>
      <c r="R41" s="57"/>
      <c r="S41" s="59">
        <v>41.4</v>
      </c>
      <c r="T41" s="61">
        <v>1</v>
      </c>
      <c r="U41" s="59">
        <v>4.3</v>
      </c>
      <c r="V41" s="59"/>
      <c r="W41" s="59"/>
      <c r="X41" s="59">
        <v>116</v>
      </c>
      <c r="Y41" s="59"/>
      <c r="Z41" s="59"/>
      <c r="AA41" s="59"/>
      <c r="AB41" s="59"/>
      <c r="AC41" s="59"/>
      <c r="AD41" s="59"/>
      <c r="AE41" s="59">
        <v>90.8</v>
      </c>
      <c r="AF41" s="59">
        <v>12.7</v>
      </c>
      <c r="AG41" s="59">
        <v>18.100000000000001</v>
      </c>
      <c r="AH41" s="59">
        <v>9.1999999999999993</v>
      </c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16"/>
      <c r="AX41" s="16">
        <v>11</v>
      </c>
      <c r="AY41" s="16">
        <v>16</v>
      </c>
      <c r="AZ41" s="16"/>
      <c r="BA41" s="16">
        <v>3</v>
      </c>
      <c r="BB41" s="16">
        <v>2</v>
      </c>
      <c r="BC41" s="16">
        <v>1</v>
      </c>
      <c r="BD41" s="16">
        <v>2</v>
      </c>
      <c r="BE41" s="16"/>
      <c r="BF41" s="16">
        <v>1</v>
      </c>
      <c r="BG41" s="16"/>
      <c r="BH41" s="16">
        <f>AZ41/((AY41*BA41)^0.5)</f>
        <v>0</v>
      </c>
      <c r="BI41" s="16"/>
      <c r="BJ41" s="16">
        <v>1</v>
      </c>
      <c r="BK41" s="16"/>
      <c r="BL41" s="16">
        <f t="shared" si="24"/>
        <v>29.972752043596731</v>
      </c>
      <c r="BM41" s="16">
        <f t="shared" si="24"/>
        <v>16.718913270637408</v>
      </c>
      <c r="BN41" s="23">
        <f t="shared" si="25"/>
        <v>8.1110418641026545</v>
      </c>
      <c r="BO41" s="16">
        <f t="shared" si="26"/>
        <v>4.2194092827004219</v>
      </c>
      <c r="BP41" s="16">
        <f t="shared" si="26"/>
        <v>8.6580086580086579</v>
      </c>
      <c r="BQ41" s="16">
        <f t="shared" si="26"/>
        <v>11.494252873563219</v>
      </c>
      <c r="BR41" s="16">
        <f t="shared" si="27"/>
        <v>6.5359477124183005</v>
      </c>
      <c r="BS41" s="16"/>
      <c r="BT41" s="16">
        <f t="shared" si="28"/>
        <v>4.032258064516129</v>
      </c>
      <c r="BU41" s="16">
        <f t="shared" si="29"/>
        <v>1.0722755737403398</v>
      </c>
      <c r="BV41" s="16">
        <f>BQ41/((BP41*BR41)^0.5)</f>
        <v>1.5279792442141054</v>
      </c>
      <c r="BW41" s="16">
        <f t="shared" si="31"/>
        <v>7.4332425068119896</v>
      </c>
      <c r="BX41" s="16"/>
      <c r="BY41" s="16"/>
      <c r="BZ41" s="16"/>
      <c r="CA41" s="16"/>
      <c r="CB41" s="16"/>
      <c r="CD41">
        <v>-7.31</v>
      </c>
      <c r="CH41">
        <v>-4.2699999999999996</v>
      </c>
      <c r="CI41">
        <f>30.706+CH41</f>
        <v>26.436</v>
      </c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</row>
    <row r="42" spans="1:173" x14ac:dyDescent="0.3">
      <c r="A42" t="s">
        <v>151</v>
      </c>
      <c r="B42" t="s">
        <v>143</v>
      </c>
      <c r="D42" s="17">
        <v>32.200000000000003</v>
      </c>
      <c r="E42" s="16">
        <v>2</v>
      </c>
      <c r="F42" s="16">
        <v>7.6</v>
      </c>
      <c r="G42" s="16">
        <v>2.1</v>
      </c>
      <c r="H42" s="17">
        <v>20.3</v>
      </c>
      <c r="I42" s="16">
        <v>0.3</v>
      </c>
      <c r="J42" s="16">
        <v>0.9</v>
      </c>
      <c r="K42" s="16">
        <v>0.4</v>
      </c>
      <c r="L42" s="16">
        <v>0.08</v>
      </c>
      <c r="M42" s="16">
        <v>0.44</v>
      </c>
      <c r="N42" s="17">
        <v>24.599999999999998</v>
      </c>
      <c r="O42" s="11">
        <f t="shared" si="23"/>
        <v>90.92</v>
      </c>
      <c r="P42" s="18"/>
      <c r="Q42" s="59">
        <v>16475.816993464054</v>
      </c>
      <c r="R42" s="57"/>
      <c r="S42" s="59">
        <v>91.6</v>
      </c>
      <c r="T42" s="59">
        <v>4.0999999999999996</v>
      </c>
      <c r="U42" s="59">
        <v>20.3</v>
      </c>
      <c r="V42" s="59"/>
      <c r="W42" s="59"/>
      <c r="X42" s="59">
        <v>291</v>
      </c>
      <c r="Y42" s="59"/>
      <c r="Z42" s="59"/>
      <c r="AA42" s="59"/>
      <c r="AB42" s="59"/>
      <c r="AC42" s="59"/>
      <c r="AD42" s="59"/>
      <c r="AE42" s="59">
        <v>103</v>
      </c>
      <c r="AF42" s="59">
        <v>31.8</v>
      </c>
      <c r="AG42" s="59">
        <v>51.4</v>
      </c>
      <c r="AH42" s="59">
        <v>26.4</v>
      </c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16"/>
      <c r="AX42" s="16">
        <v>32</v>
      </c>
      <c r="AY42" s="16">
        <v>54</v>
      </c>
      <c r="AZ42" s="16"/>
      <c r="BA42" s="16">
        <v>26</v>
      </c>
      <c r="BB42" s="16">
        <v>5</v>
      </c>
      <c r="BC42" s="16">
        <v>4</v>
      </c>
      <c r="BD42" s="16">
        <v>5</v>
      </c>
      <c r="BE42" s="16">
        <v>1</v>
      </c>
      <c r="BF42" s="16">
        <v>3</v>
      </c>
      <c r="BG42" s="16"/>
      <c r="BH42" s="16"/>
      <c r="BI42" s="16"/>
      <c r="BJ42" s="16">
        <v>3</v>
      </c>
      <c r="BK42" s="16"/>
      <c r="BL42" s="16">
        <f t="shared" si="24"/>
        <v>87.193460490463224</v>
      </c>
      <c r="BM42" s="16">
        <f t="shared" si="24"/>
        <v>56.426332288401255</v>
      </c>
      <c r="BN42" s="23">
        <f t="shared" si="25"/>
        <v>48.853663442201615</v>
      </c>
      <c r="BO42" s="16">
        <f t="shared" si="26"/>
        <v>36.568213783403657</v>
      </c>
      <c r="BP42" s="16">
        <f t="shared" si="26"/>
        <v>21.645021645021643</v>
      </c>
      <c r="BQ42" s="16">
        <f t="shared" si="26"/>
        <v>45.977011494252878</v>
      </c>
      <c r="BR42" s="23">
        <f>EXP((LN(BP42)-LN(BS42))/3+LN(BS42))</f>
        <v>18.599474716189587</v>
      </c>
      <c r="BS42" s="16">
        <f>BE42/BS$4</f>
        <v>17.241379310344826</v>
      </c>
      <c r="BT42" s="16">
        <f>BF42/BT$4</f>
        <v>12.096774193548388</v>
      </c>
      <c r="BU42" s="16">
        <f t="shared" si="29"/>
        <v>0.86455235259343977</v>
      </c>
      <c r="BV42" s="16">
        <f>BQ42/((BP42*BR42)^0.5)</f>
        <v>2.2914552850345569</v>
      </c>
      <c r="BW42" s="16">
        <f t="shared" si="31"/>
        <v>7.2079927338782923</v>
      </c>
      <c r="BX42" s="16"/>
      <c r="BY42" s="16"/>
      <c r="BZ42" s="16"/>
      <c r="CA42" s="16"/>
      <c r="CB42" s="16"/>
      <c r="CD42">
        <v>-5.37</v>
      </c>
      <c r="CH42">
        <v>-6.96</v>
      </c>
      <c r="CI42">
        <f>30.706+CH42</f>
        <v>23.745999999999999</v>
      </c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</row>
    <row r="43" spans="1:173" x14ac:dyDescent="0.3">
      <c r="A43" t="s">
        <v>152</v>
      </c>
      <c r="B43" t="s">
        <v>153</v>
      </c>
      <c r="D43" s="17">
        <v>29.7</v>
      </c>
      <c r="E43" s="16">
        <v>1.4</v>
      </c>
      <c r="F43" s="17">
        <v>12.2</v>
      </c>
      <c r="G43" s="16">
        <v>3</v>
      </c>
      <c r="H43" s="17">
        <v>21.9</v>
      </c>
      <c r="I43" s="16">
        <v>0.4</v>
      </c>
      <c r="J43" s="16">
        <v>0.8</v>
      </c>
      <c r="K43" s="16">
        <v>0.5</v>
      </c>
      <c r="L43" s="16">
        <v>0.11</v>
      </c>
      <c r="M43" s="16">
        <v>0.35</v>
      </c>
      <c r="N43" s="17">
        <v>25.400000000000002</v>
      </c>
      <c r="O43" s="11">
        <f t="shared" si="23"/>
        <v>95.759999999999991</v>
      </c>
      <c r="Q43" s="59">
        <v>12894.117647058823</v>
      </c>
      <c r="R43" s="57"/>
      <c r="S43" s="59">
        <v>81.2</v>
      </c>
      <c r="T43" s="61">
        <v>1</v>
      </c>
      <c r="U43" s="59">
        <v>17.100000000000001</v>
      </c>
      <c r="V43" s="59"/>
      <c r="W43" s="59"/>
      <c r="X43" s="59">
        <v>240</v>
      </c>
      <c r="Y43" s="59"/>
      <c r="Z43" s="59"/>
      <c r="AA43" s="59"/>
      <c r="AB43" s="59"/>
      <c r="AC43" s="59"/>
      <c r="AD43" s="59"/>
      <c r="AE43" s="59">
        <v>97.1</v>
      </c>
      <c r="AF43" s="59">
        <v>23.8</v>
      </c>
      <c r="AG43" s="59">
        <v>44.9</v>
      </c>
      <c r="AH43" s="59">
        <v>26.5</v>
      </c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16"/>
      <c r="AX43" s="16">
        <v>21</v>
      </c>
      <c r="AY43" s="16">
        <v>34</v>
      </c>
      <c r="AZ43" s="16"/>
      <c r="BA43" s="16">
        <v>17</v>
      </c>
      <c r="BB43" s="16">
        <v>3</v>
      </c>
      <c r="BC43" s="16">
        <v>3</v>
      </c>
      <c r="BD43" s="16">
        <v>3</v>
      </c>
      <c r="BE43" s="16">
        <v>1</v>
      </c>
      <c r="BF43" s="16">
        <v>2</v>
      </c>
      <c r="BG43" s="16"/>
      <c r="BH43" s="16"/>
      <c r="BI43" s="16"/>
      <c r="BJ43" s="16">
        <v>2</v>
      </c>
      <c r="BK43" s="16"/>
      <c r="BL43" s="16">
        <f t="shared" si="24"/>
        <v>57.220708446866489</v>
      </c>
      <c r="BM43" s="16">
        <f t="shared" si="24"/>
        <v>35.527690700104493</v>
      </c>
      <c r="BN43" s="23">
        <f t="shared" si="25"/>
        <v>31.981877631872656</v>
      </c>
      <c r="BO43" s="16">
        <f t="shared" si="26"/>
        <v>23.909985935302391</v>
      </c>
      <c r="BP43" s="16">
        <f t="shared" si="26"/>
        <v>12.987012987012987</v>
      </c>
      <c r="BQ43" s="16">
        <f t="shared" si="26"/>
        <v>34.482758620689658</v>
      </c>
      <c r="BR43" s="23">
        <f>EXP((LN(BP43)-LN(BS43))/3+LN(BS43))</f>
        <v>15.687404533088275</v>
      </c>
      <c r="BS43" s="16">
        <f>BE43/BS$4</f>
        <v>17.241379310344826</v>
      </c>
      <c r="BT43" s="16">
        <f>BJ43/BT$4</f>
        <v>8.064516129032258</v>
      </c>
      <c r="BU43" s="16">
        <f t="shared" si="29"/>
        <v>0.83049760696899577</v>
      </c>
      <c r="BV43" s="16">
        <f>BQ43/((BP43*BR43)^0.5)</f>
        <v>2.4158602980955952</v>
      </c>
      <c r="BW43" s="16">
        <f t="shared" si="31"/>
        <v>7.0953678474114446</v>
      </c>
      <c r="BX43" s="16"/>
      <c r="BY43" s="16"/>
      <c r="BZ43" s="16"/>
      <c r="CA43" s="16"/>
      <c r="CB43" s="16"/>
      <c r="CD43">
        <v>-5.6</v>
      </c>
      <c r="CH43">
        <v>-6.88</v>
      </c>
      <c r="CI43">
        <f>30.706+CH43</f>
        <v>23.826000000000001</v>
      </c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</row>
    <row r="44" spans="1:173" x14ac:dyDescent="0.3">
      <c r="A44" t="s">
        <v>154</v>
      </c>
      <c r="B44" t="s">
        <v>149</v>
      </c>
      <c r="D44" s="17">
        <v>24.18</v>
      </c>
      <c r="E44" s="17">
        <v>13.4</v>
      </c>
      <c r="F44" s="16">
        <v>8.89</v>
      </c>
      <c r="G44" s="16">
        <v>2.3199999999999998</v>
      </c>
      <c r="H44" s="17">
        <v>25.68</v>
      </c>
      <c r="I44" s="16">
        <v>1.55</v>
      </c>
      <c r="J44" s="16">
        <v>0.44</v>
      </c>
      <c r="K44" s="16">
        <v>0.21</v>
      </c>
      <c r="L44" s="16">
        <v>0.23</v>
      </c>
      <c r="M44" s="16">
        <v>0.3</v>
      </c>
      <c r="N44" s="17">
        <v>22.79</v>
      </c>
      <c r="O44" s="11">
        <f t="shared" si="23"/>
        <v>99.989999999999981</v>
      </c>
      <c r="P44" s="24"/>
      <c r="Q44" s="56">
        <v>2950</v>
      </c>
      <c r="R44" s="57"/>
      <c r="S44" s="58">
        <v>95</v>
      </c>
      <c r="T44" s="58">
        <v>15</v>
      </c>
      <c r="U44" s="58">
        <v>90</v>
      </c>
      <c r="V44" s="59"/>
      <c r="W44" s="59"/>
      <c r="X44" s="58">
        <v>75</v>
      </c>
      <c r="Y44" s="58">
        <v>46</v>
      </c>
      <c r="Z44" s="58">
        <v>35</v>
      </c>
      <c r="AA44" s="59"/>
      <c r="AB44" s="58">
        <v>5120</v>
      </c>
      <c r="AC44" s="59"/>
      <c r="AD44" s="59"/>
      <c r="AE44" s="58">
        <v>34</v>
      </c>
      <c r="AF44" s="59">
        <v>21.32</v>
      </c>
      <c r="AG44" s="58">
        <v>78</v>
      </c>
      <c r="AH44" s="58">
        <v>45</v>
      </c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16"/>
      <c r="AX44" s="16">
        <v>19.329999999999998</v>
      </c>
      <c r="AY44" s="16">
        <v>32.450000000000003</v>
      </c>
      <c r="AZ44" s="16"/>
      <c r="BA44" s="16">
        <v>15.32</v>
      </c>
      <c r="BB44" s="16">
        <v>4.0199999999999996</v>
      </c>
      <c r="BC44" s="16">
        <v>3.02</v>
      </c>
      <c r="BD44" s="16">
        <v>2.97</v>
      </c>
      <c r="BE44" s="16">
        <v>0.79</v>
      </c>
      <c r="BF44" s="16">
        <v>3.12</v>
      </c>
      <c r="BG44" s="16">
        <v>2.98</v>
      </c>
      <c r="BH44" s="16"/>
      <c r="BI44" s="16"/>
      <c r="BJ44" s="16">
        <v>1.89</v>
      </c>
      <c r="BK44" s="16">
        <v>0.34</v>
      </c>
      <c r="BL44" s="16">
        <f t="shared" si="24"/>
        <v>52.67029972752043</v>
      </c>
      <c r="BM44" s="16">
        <f t="shared" si="24"/>
        <v>33.908045977011497</v>
      </c>
      <c r="BN44" s="23">
        <f t="shared" si="25"/>
        <v>29.025611160497487</v>
      </c>
      <c r="BO44" s="16">
        <f t="shared" si="26"/>
        <v>21.547116736990155</v>
      </c>
      <c r="BP44" s="16">
        <f t="shared" si="26"/>
        <v>17.402597402597401</v>
      </c>
      <c r="BQ44" s="16">
        <f t="shared" si="26"/>
        <v>34.712643678160923</v>
      </c>
      <c r="BR44" s="16">
        <f>BD44/BR$4</f>
        <v>9.7058823529411775</v>
      </c>
      <c r="BS44" s="16">
        <f>BE44/BS$4</f>
        <v>13.620689655172415</v>
      </c>
      <c r="BT44" s="16">
        <f>BJ44/BT$4</f>
        <v>7.6209677419354831</v>
      </c>
      <c r="BU44" s="16">
        <f t="shared" si="29"/>
        <v>0.86721979410670402</v>
      </c>
      <c r="BV44" s="16">
        <f>BQ44/((BP44*BR44)^0.5)</f>
        <v>2.6709339125816181</v>
      </c>
      <c r="BW44" s="16">
        <f t="shared" si="31"/>
        <v>6.9112350965211995</v>
      </c>
      <c r="BX44" s="16"/>
      <c r="BY44" s="16"/>
      <c r="BZ44" s="16"/>
      <c r="CA44" s="16"/>
      <c r="CB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</row>
    <row r="45" spans="1:173" x14ac:dyDescent="0.3">
      <c r="A45" t="s">
        <v>155</v>
      </c>
      <c r="B45" t="s">
        <v>153</v>
      </c>
      <c r="D45" s="17">
        <v>24.117844845047603</v>
      </c>
      <c r="E45" s="17">
        <v>12.513024103706705</v>
      </c>
      <c r="F45" s="16">
        <v>9.1425805144824803</v>
      </c>
      <c r="G45" s="16">
        <v>2.2200526635608675</v>
      </c>
      <c r="H45" s="17">
        <v>26.166347984606034</v>
      </c>
      <c r="I45" s="16">
        <v>1.3623050435487138</v>
      </c>
      <c r="J45" s="16">
        <v>0.60546890824387278</v>
      </c>
      <c r="K45" s="16">
        <v>0.21191411788535547</v>
      </c>
      <c r="L45" s="16">
        <v>0.66601579906826025</v>
      </c>
      <c r="M45" s="16">
        <v>0.16145837553169942</v>
      </c>
      <c r="N45" s="17">
        <v>22.472987644318415</v>
      </c>
      <c r="O45" s="11">
        <f t="shared" si="23"/>
        <v>99.640000000000015</v>
      </c>
      <c r="P45" s="18"/>
      <c r="Q45" s="57">
        <v>3310</v>
      </c>
      <c r="R45" s="57"/>
      <c r="S45" s="59">
        <v>20</v>
      </c>
      <c r="T45" s="59">
        <v>3</v>
      </c>
      <c r="U45" s="59">
        <v>110</v>
      </c>
      <c r="V45" s="59"/>
      <c r="W45" s="59"/>
      <c r="X45" s="59">
        <v>291</v>
      </c>
      <c r="Y45" s="59">
        <v>33</v>
      </c>
      <c r="Z45" s="59"/>
      <c r="AA45" s="59"/>
      <c r="AB45" s="59">
        <v>3093</v>
      </c>
      <c r="AC45" s="59"/>
      <c r="AD45" s="59"/>
      <c r="AE45" s="59">
        <v>122</v>
      </c>
      <c r="AF45" s="59">
        <v>9</v>
      </c>
      <c r="AG45" s="59">
        <v>108</v>
      </c>
      <c r="AH45" s="59">
        <v>17</v>
      </c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23"/>
      <c r="BO45" s="16"/>
      <c r="BP45" s="16"/>
      <c r="BQ45" s="16"/>
      <c r="BR45" s="23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38"/>
      <c r="CD45" s="38"/>
      <c r="CE45" s="38"/>
      <c r="CF45" s="38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</row>
    <row r="46" spans="1:173" x14ac:dyDescent="0.3">
      <c r="A46" s="38" t="s">
        <v>156</v>
      </c>
      <c r="B46" s="38" t="s">
        <v>134</v>
      </c>
      <c r="C46" s="38"/>
      <c r="D46" s="39">
        <v>23.9</v>
      </c>
      <c r="E46" s="39">
        <v>12.4</v>
      </c>
      <c r="F46" s="39">
        <v>11.06</v>
      </c>
      <c r="G46" s="40">
        <v>2.2000000000000002</v>
      </c>
      <c r="H46" s="39">
        <v>25.93</v>
      </c>
      <c r="I46" s="40">
        <v>1.35</v>
      </c>
      <c r="J46" s="40">
        <v>0.6</v>
      </c>
      <c r="K46" s="40">
        <v>0.21</v>
      </c>
      <c r="L46" s="40">
        <v>0.26</v>
      </c>
      <c r="M46" s="40">
        <v>0.7</v>
      </c>
      <c r="N46" s="39">
        <v>23.37</v>
      </c>
      <c r="O46" s="41">
        <f t="shared" si="23"/>
        <v>101.98</v>
      </c>
      <c r="P46" s="62"/>
      <c r="Q46" s="63">
        <v>985</v>
      </c>
      <c r="R46" s="64"/>
      <c r="S46" s="65">
        <v>50</v>
      </c>
      <c r="T46" s="65">
        <v>3</v>
      </c>
      <c r="U46" s="65">
        <v>110</v>
      </c>
      <c r="V46" s="66"/>
      <c r="W46" s="66"/>
      <c r="X46" s="65">
        <v>40</v>
      </c>
      <c r="Y46" s="65">
        <v>33</v>
      </c>
      <c r="Z46" s="65">
        <v>5</v>
      </c>
      <c r="AA46" s="66"/>
      <c r="AB46" s="65">
        <v>158</v>
      </c>
      <c r="AC46" s="66"/>
      <c r="AD46" s="66"/>
      <c r="AE46" s="65">
        <v>122</v>
      </c>
      <c r="AF46" s="66">
        <v>15.15</v>
      </c>
      <c r="AG46" s="65">
        <v>29</v>
      </c>
      <c r="AH46" s="65">
        <v>17</v>
      </c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40"/>
      <c r="AX46" s="40">
        <v>5.01</v>
      </c>
      <c r="AY46" s="40">
        <v>10.01</v>
      </c>
      <c r="AZ46" s="40"/>
      <c r="BA46" s="40">
        <v>5.22</v>
      </c>
      <c r="BB46" s="40">
        <v>1.69</v>
      </c>
      <c r="BC46" s="40">
        <v>0.69</v>
      </c>
      <c r="BD46" s="40">
        <v>0.78</v>
      </c>
      <c r="BE46" s="40">
        <v>0.35</v>
      </c>
      <c r="BF46" s="40">
        <v>0.68</v>
      </c>
      <c r="BG46" s="40">
        <v>0.8</v>
      </c>
      <c r="BH46" s="40"/>
      <c r="BI46" s="40"/>
      <c r="BJ46" s="40">
        <v>0.42</v>
      </c>
      <c r="BK46" s="40">
        <v>0.09</v>
      </c>
      <c r="BL46" s="40">
        <f>AX46/BL$4</f>
        <v>13.651226158038147</v>
      </c>
      <c r="BM46" s="40">
        <f>AY46/BM$4</f>
        <v>10.459770114942529</v>
      </c>
      <c r="BN46" s="47">
        <f>EXP((LN(BL46)-LN(BO46))/3+LN(BO46))</f>
        <v>9.0279917884519953</v>
      </c>
      <c r="BO46" s="40">
        <f t="shared" ref="BO46:BS47" si="32">BA46/BO$4</f>
        <v>7.3417721518987342</v>
      </c>
      <c r="BP46" s="40">
        <f t="shared" si="32"/>
        <v>7.3160173160173159</v>
      </c>
      <c r="BQ46" s="40">
        <f t="shared" si="32"/>
        <v>7.931034482758621</v>
      </c>
      <c r="BR46" s="40">
        <f t="shared" si="32"/>
        <v>2.5490196078431375</v>
      </c>
      <c r="BS46" s="40">
        <f t="shared" si="32"/>
        <v>6.0344827586206886</v>
      </c>
      <c r="BT46" s="40">
        <f>BJ46/BT$4</f>
        <v>1.6935483870967742</v>
      </c>
      <c r="BU46" s="40">
        <f>BM46/((BL46*BN46)^0.5)</f>
        <v>0.9421948611281431</v>
      </c>
      <c r="BV46" s="40">
        <f>BQ46/((BP46*BR46)^0.5)</f>
        <v>1.8365632411423709</v>
      </c>
      <c r="BW46" s="40">
        <f>BL46/BT46</f>
        <v>8.0607240171272867</v>
      </c>
      <c r="BX46" s="40"/>
      <c r="BY46" s="40"/>
      <c r="BZ46" s="40"/>
      <c r="CA46" s="40"/>
      <c r="CB46" s="40"/>
      <c r="CL46" s="40"/>
      <c r="CM46" s="40"/>
      <c r="CN46" s="40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</row>
    <row r="47" spans="1:173" ht="15" thickBot="1" x14ac:dyDescent="0.35">
      <c r="A47" t="s">
        <v>157</v>
      </c>
      <c r="B47" t="s">
        <v>149</v>
      </c>
      <c r="D47" s="17">
        <v>18.66</v>
      </c>
      <c r="E47" s="16">
        <v>0.75</v>
      </c>
      <c r="F47" s="16">
        <v>9.75</v>
      </c>
      <c r="G47" s="16">
        <v>1.1200000000000001</v>
      </c>
      <c r="H47" s="17">
        <v>46.43</v>
      </c>
      <c r="I47" s="16">
        <v>1.45</v>
      </c>
      <c r="J47" s="16">
        <v>0.42</v>
      </c>
      <c r="K47" s="16">
        <v>0.15</v>
      </c>
      <c r="L47" s="16">
        <v>0.48</v>
      </c>
      <c r="M47" s="16">
        <v>0.21</v>
      </c>
      <c r="N47" s="17">
        <v>27.57</v>
      </c>
      <c r="O47" s="68">
        <f t="shared" si="23"/>
        <v>106.99000000000001</v>
      </c>
      <c r="P47" s="48"/>
      <c r="Q47" s="69">
        <v>1233</v>
      </c>
      <c r="R47" s="57"/>
      <c r="S47" s="70">
        <v>45</v>
      </c>
      <c r="T47" s="70">
        <v>9</v>
      </c>
      <c r="U47" s="70">
        <v>70</v>
      </c>
      <c r="V47" s="59"/>
      <c r="W47" s="59"/>
      <c r="X47" s="70">
        <v>102</v>
      </c>
      <c r="Y47" s="70">
        <v>19</v>
      </c>
      <c r="Z47" s="70">
        <v>22</v>
      </c>
      <c r="AA47" s="59"/>
      <c r="AB47" s="70">
        <v>996</v>
      </c>
      <c r="AC47" s="59"/>
      <c r="AD47" s="59"/>
      <c r="AE47" s="70">
        <v>37</v>
      </c>
      <c r="AF47" s="59">
        <v>10.52</v>
      </c>
      <c r="AG47" s="70">
        <v>35</v>
      </c>
      <c r="AH47" s="70">
        <v>24</v>
      </c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16"/>
      <c r="AX47" s="16">
        <v>12.02</v>
      </c>
      <c r="AY47" s="16">
        <v>17.07</v>
      </c>
      <c r="AZ47" s="16"/>
      <c r="BA47" s="16">
        <v>7.8</v>
      </c>
      <c r="BB47" s="16">
        <v>1.89</v>
      </c>
      <c r="BC47" s="16">
        <v>0.59</v>
      </c>
      <c r="BD47" s="16">
        <v>1.61</v>
      </c>
      <c r="BE47" s="16">
        <v>0.6</v>
      </c>
      <c r="BF47" s="16">
        <v>0.59</v>
      </c>
      <c r="BG47" s="16">
        <v>0.55000000000000004</v>
      </c>
      <c r="BH47" s="16"/>
      <c r="BI47" s="16"/>
      <c r="BJ47" s="16">
        <v>0.73</v>
      </c>
      <c r="BK47" s="16">
        <v>0.01</v>
      </c>
      <c r="BL47" s="16">
        <f>AX47/BL$4</f>
        <v>32.752043596730246</v>
      </c>
      <c r="BM47" s="16">
        <f>AY47/BM$4</f>
        <v>17.836990595611287</v>
      </c>
      <c r="BN47" s="23">
        <f>EXP((LN(BL47)-LN(BO47))/3+LN(BO47))</f>
        <v>15.796570222252278</v>
      </c>
      <c r="BO47" s="16">
        <f t="shared" si="32"/>
        <v>10.970464135021098</v>
      </c>
      <c r="BP47" s="16">
        <f t="shared" si="32"/>
        <v>8.1818181818181817</v>
      </c>
      <c r="BQ47" s="16">
        <f t="shared" si="32"/>
        <v>6.7816091954022992</v>
      </c>
      <c r="BR47" s="16">
        <f t="shared" si="32"/>
        <v>5.2614379084967329</v>
      </c>
      <c r="BS47" s="16">
        <f t="shared" si="32"/>
        <v>10.344827586206895</v>
      </c>
      <c r="BT47" s="16">
        <f>BJ47/BT$4</f>
        <v>2.943548387096774</v>
      </c>
      <c r="BU47" s="16">
        <f>BM47/((BL47*BN47)^0.5)</f>
        <v>0.78418942315673612</v>
      </c>
      <c r="BV47" s="16">
        <f>BQ47/((BP47*BR47)^0.5)</f>
        <v>1.0336074289439783</v>
      </c>
      <c r="BW47" s="16">
        <f>BL47/BT47</f>
        <v>11.126721660259044</v>
      </c>
      <c r="BX47" s="16"/>
      <c r="BY47" s="16"/>
      <c r="BZ47" s="16"/>
      <c r="CA47" s="16"/>
      <c r="CB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</row>
    <row r="48" spans="1:173" ht="15" thickBot="1" x14ac:dyDescent="0.35">
      <c r="A48" t="s">
        <v>158</v>
      </c>
      <c r="B48" t="s">
        <v>153</v>
      </c>
      <c r="D48" s="17">
        <v>18.389227795299622</v>
      </c>
      <c r="E48" s="16">
        <v>7.4645274188625494</v>
      </c>
      <c r="F48" s="16">
        <v>12.208147319157595</v>
      </c>
      <c r="G48" s="16">
        <v>7.2078380303184444</v>
      </c>
      <c r="H48" s="17">
        <v>16.920964492827348</v>
      </c>
      <c r="I48" s="16">
        <v>0.92408179875877505</v>
      </c>
      <c r="J48" s="16">
        <v>0.10267575541764166</v>
      </c>
      <c r="K48" s="16">
        <v>0.56471665479702926</v>
      </c>
      <c r="L48" s="16">
        <v>0.58525180588055747</v>
      </c>
      <c r="M48" s="16">
        <v>0.42097059721233082</v>
      </c>
      <c r="N48" s="17">
        <v>36.131598331468098</v>
      </c>
      <c r="O48" s="11">
        <f t="shared" si="23"/>
        <v>100.92</v>
      </c>
      <c r="P48" s="32"/>
      <c r="Q48" s="71">
        <v>985</v>
      </c>
      <c r="R48" s="57"/>
      <c r="S48" s="72">
        <v>83</v>
      </c>
      <c r="T48" s="72">
        <v>10</v>
      </c>
      <c r="U48" s="72">
        <v>20</v>
      </c>
      <c r="V48" s="59"/>
      <c r="W48" s="59"/>
      <c r="X48" s="72">
        <v>50</v>
      </c>
      <c r="Y48" s="72">
        <v>10</v>
      </c>
      <c r="Z48" s="72"/>
      <c r="AA48" s="59"/>
      <c r="AB48" s="72">
        <v>1150</v>
      </c>
      <c r="AC48" s="59"/>
      <c r="AD48" s="59"/>
      <c r="AE48" s="72">
        <v>93</v>
      </c>
      <c r="AF48" s="59">
        <v>5</v>
      </c>
      <c r="AG48" s="72">
        <v>29</v>
      </c>
      <c r="AH48" s="72">
        <v>25</v>
      </c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23"/>
      <c r="BO48" s="16"/>
      <c r="BP48" s="16"/>
      <c r="BQ48" s="16"/>
      <c r="BR48" s="23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</row>
    <row r="49" spans="1:173" ht="15" thickBot="1" x14ac:dyDescent="0.35">
      <c r="A49" t="s">
        <v>159</v>
      </c>
      <c r="B49" t="s">
        <v>149</v>
      </c>
      <c r="D49" s="17">
        <v>17.91</v>
      </c>
      <c r="E49" s="16">
        <v>7.27</v>
      </c>
      <c r="F49" s="16">
        <v>9.89</v>
      </c>
      <c r="G49" s="16">
        <v>7.02</v>
      </c>
      <c r="H49" s="17">
        <v>17.98</v>
      </c>
      <c r="I49" s="16">
        <v>0.9</v>
      </c>
      <c r="J49" s="16">
        <v>0.4</v>
      </c>
      <c r="K49" s="16">
        <v>0.55000000000000004</v>
      </c>
      <c r="L49" s="16">
        <v>0.27</v>
      </c>
      <c r="M49" s="16">
        <v>0.9</v>
      </c>
      <c r="N49" s="17">
        <v>36.81</v>
      </c>
      <c r="O49" s="11">
        <f t="shared" si="23"/>
        <v>99.9</v>
      </c>
      <c r="P49" s="29"/>
      <c r="Q49" s="73">
        <v>1079</v>
      </c>
      <c r="R49" s="57"/>
      <c r="S49" s="74">
        <v>83</v>
      </c>
      <c r="T49" s="74">
        <v>10</v>
      </c>
      <c r="U49" s="74">
        <v>20</v>
      </c>
      <c r="V49" s="59"/>
      <c r="W49" s="59"/>
      <c r="X49" s="74">
        <v>90</v>
      </c>
      <c r="Y49" s="74">
        <v>10</v>
      </c>
      <c r="Z49" s="74">
        <v>6</v>
      </c>
      <c r="AA49" s="59"/>
      <c r="AB49" s="74">
        <v>280</v>
      </c>
      <c r="AC49" s="59"/>
      <c r="AD49" s="59"/>
      <c r="AE49" s="74">
        <v>93</v>
      </c>
      <c r="AF49" s="59">
        <v>40.65</v>
      </c>
      <c r="AG49" s="74">
        <v>108</v>
      </c>
      <c r="AH49" s="74">
        <v>25</v>
      </c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16"/>
      <c r="AX49" s="16">
        <v>26.6</v>
      </c>
      <c r="AY49" s="16">
        <v>48.65</v>
      </c>
      <c r="AZ49" s="16"/>
      <c r="BA49" s="16">
        <v>23.53</v>
      </c>
      <c r="BB49" s="16">
        <v>5.48</v>
      </c>
      <c r="BC49" s="16">
        <v>4.4000000000000004</v>
      </c>
      <c r="BD49" s="16">
        <v>3.43</v>
      </c>
      <c r="BE49" s="16">
        <v>2.33</v>
      </c>
      <c r="BF49" s="16">
        <v>3.53</v>
      </c>
      <c r="BG49" s="16">
        <v>3.6</v>
      </c>
      <c r="BH49" s="16"/>
      <c r="BI49" s="16"/>
      <c r="BJ49" s="16">
        <v>3.38</v>
      </c>
      <c r="BK49" s="16">
        <v>0.43</v>
      </c>
      <c r="BL49" s="16">
        <f>AX49/BL$4</f>
        <v>72.479564032697553</v>
      </c>
      <c r="BM49" s="16">
        <f>AY49/BM$4</f>
        <v>50.835945663531874</v>
      </c>
      <c r="BN49" s="23">
        <f>EXP((LN(BL49)-LN(BO49))/3+LN(BO49))</f>
        <v>42.977393727532885</v>
      </c>
      <c r="BO49" s="16">
        <f>BA49/BO$4</f>
        <v>33.09423347398031</v>
      </c>
      <c r="BP49" s="16">
        <f>BB49/BP$4</f>
        <v>23.722943722943725</v>
      </c>
      <c r="BQ49" s="16">
        <f>BC49/BQ$4</f>
        <v>50.574712643678168</v>
      </c>
      <c r="BR49" s="16">
        <f>BD49/BR$4</f>
        <v>11.209150326797387</v>
      </c>
      <c r="BS49" s="16">
        <f>BE49/BS$4</f>
        <v>40.172413793103445</v>
      </c>
      <c r="BT49" s="16">
        <f>BJ49/BT$4</f>
        <v>13.629032258064516</v>
      </c>
      <c r="BU49" s="16">
        <f>BM49/((BL49*BN49)^0.5)</f>
        <v>0.91084207310456122</v>
      </c>
      <c r="BV49" s="16">
        <f>BQ49/((BP49*BR49)^0.5)</f>
        <v>3.1014357438097142</v>
      </c>
      <c r="BW49" s="16">
        <f>BL49/BT49</f>
        <v>5.3180271834641992</v>
      </c>
      <c r="BX49" s="16"/>
      <c r="BY49" s="16"/>
      <c r="BZ49" s="16"/>
      <c r="CA49" s="16"/>
      <c r="CB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</row>
    <row r="50" spans="1:173" ht="15" thickBot="1" x14ac:dyDescent="0.35">
      <c r="A50" t="s">
        <v>160</v>
      </c>
      <c r="B50" t="s">
        <v>153</v>
      </c>
      <c r="D50" s="17">
        <v>16.235905044510385</v>
      </c>
      <c r="E50" s="16">
        <v>0.73323442136498518</v>
      </c>
      <c r="F50" s="16">
        <v>3.3519287833827898</v>
      </c>
      <c r="G50" s="16">
        <v>0.94272997032640948</v>
      </c>
      <c r="H50" s="17">
        <v>46.874629080118694</v>
      </c>
      <c r="I50" s="16">
        <v>1.5712166172106827</v>
      </c>
      <c r="J50" s="16">
        <v>0.41899109792284872</v>
      </c>
      <c r="K50" s="16">
        <v>0.10474777448071218</v>
      </c>
      <c r="L50" s="16">
        <v>0.62848664688427291</v>
      </c>
      <c r="M50" s="16">
        <v>0.31424332344213646</v>
      </c>
      <c r="N50" s="17">
        <v>27.663887240356086</v>
      </c>
      <c r="O50" s="11">
        <f t="shared" si="23"/>
        <v>98.840000000000018</v>
      </c>
      <c r="P50" s="32"/>
      <c r="Q50" s="71">
        <v>10793</v>
      </c>
      <c r="R50" s="57"/>
      <c r="S50" s="72">
        <v>15</v>
      </c>
      <c r="T50" s="72">
        <v>5</v>
      </c>
      <c r="U50" s="72">
        <v>79</v>
      </c>
      <c r="V50" s="59"/>
      <c r="W50" s="59"/>
      <c r="X50" s="72">
        <v>194</v>
      </c>
      <c r="Y50" s="72">
        <v>59</v>
      </c>
      <c r="Z50" s="72"/>
      <c r="AA50" s="59"/>
      <c r="AB50" s="72">
        <v>1300</v>
      </c>
      <c r="AC50" s="59"/>
      <c r="AD50" s="59"/>
      <c r="AE50" s="72">
        <v>47</v>
      </c>
      <c r="AF50" s="59">
        <v>11</v>
      </c>
      <c r="AG50" s="72">
        <v>34</v>
      </c>
      <c r="AH50" s="72">
        <v>32</v>
      </c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23"/>
      <c r="BO50" s="16"/>
      <c r="BP50" s="16"/>
      <c r="BQ50" s="16"/>
      <c r="BR50" s="23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J50" s="16"/>
      <c r="CK50" s="40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</row>
    <row r="51" spans="1:173" ht="15" thickBot="1" x14ac:dyDescent="0.35">
      <c r="A51" t="s">
        <v>161</v>
      </c>
      <c r="B51" t="s">
        <v>162</v>
      </c>
      <c r="D51" s="17">
        <v>15.5</v>
      </c>
      <c r="E51" s="16">
        <v>1.9</v>
      </c>
      <c r="F51" s="16">
        <v>5.2</v>
      </c>
      <c r="G51" s="16">
        <v>0.7</v>
      </c>
      <c r="H51" s="17">
        <v>45.75</v>
      </c>
      <c r="I51" s="16">
        <v>1.5</v>
      </c>
      <c r="J51" s="16">
        <v>0.4</v>
      </c>
      <c r="K51" s="16">
        <v>0.1</v>
      </c>
      <c r="L51" s="16">
        <v>0.6</v>
      </c>
      <c r="M51" s="16">
        <v>0.2</v>
      </c>
      <c r="N51" s="17">
        <v>28.41</v>
      </c>
      <c r="O51" s="11">
        <f t="shared" si="23"/>
        <v>100.25999999999999</v>
      </c>
      <c r="P51" s="29"/>
      <c r="Q51" s="73">
        <v>450</v>
      </c>
      <c r="R51" s="57"/>
      <c r="S51" s="74">
        <v>15</v>
      </c>
      <c r="T51" s="74">
        <v>5</v>
      </c>
      <c r="U51" s="74">
        <v>79</v>
      </c>
      <c r="V51" s="59"/>
      <c r="W51" s="59"/>
      <c r="X51" s="74">
        <v>27</v>
      </c>
      <c r="Y51" s="74">
        <v>59</v>
      </c>
      <c r="Z51" s="74">
        <v>8</v>
      </c>
      <c r="AA51" s="59"/>
      <c r="AB51" s="74">
        <v>560</v>
      </c>
      <c r="AC51" s="59"/>
      <c r="AD51" s="59"/>
      <c r="AE51" s="74">
        <v>47</v>
      </c>
      <c r="AF51" s="59">
        <v>4.8899999999999997</v>
      </c>
      <c r="AG51" s="74">
        <v>34</v>
      </c>
      <c r="AH51" s="74">
        <v>32</v>
      </c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16"/>
      <c r="AX51" s="16">
        <v>10.61</v>
      </c>
      <c r="AY51" s="16">
        <v>11.68</v>
      </c>
      <c r="AZ51" s="16"/>
      <c r="BA51" s="16">
        <v>0.79</v>
      </c>
      <c r="BB51" s="16">
        <v>1.67</v>
      </c>
      <c r="BC51" s="16">
        <v>0.88</v>
      </c>
      <c r="BD51" s="16">
        <v>1.8</v>
      </c>
      <c r="BE51" s="16">
        <v>0.66</v>
      </c>
      <c r="BF51" s="16">
        <v>1.82</v>
      </c>
      <c r="BG51" s="16">
        <v>0.56000000000000005</v>
      </c>
      <c r="BH51" s="16"/>
      <c r="BI51" s="16"/>
      <c r="BJ51" s="16">
        <v>0.52</v>
      </c>
      <c r="BK51" s="16">
        <v>0.08</v>
      </c>
      <c r="BL51" s="16">
        <f t="shared" ref="BL51:BM54" si="33">AX51/BL$4</f>
        <v>28.91008174386921</v>
      </c>
      <c r="BM51" s="16">
        <f t="shared" si="33"/>
        <v>12.204806687565309</v>
      </c>
      <c r="BN51" s="23">
        <f>EXP((LN(BL51)-LN(BO51))/3+LN(BO51))</f>
        <v>3.2924670213472904</v>
      </c>
      <c r="BO51" s="16">
        <f t="shared" ref="BO51:BS54" si="34">BA51/BO$4</f>
        <v>1.1111111111111112</v>
      </c>
      <c r="BP51" s="16">
        <f t="shared" si="34"/>
        <v>7.2294372294372291</v>
      </c>
      <c r="BQ51" s="16">
        <f t="shared" si="34"/>
        <v>10.114942528735632</v>
      </c>
      <c r="BR51" s="16">
        <f t="shared" si="34"/>
        <v>5.882352941176471</v>
      </c>
      <c r="BS51" s="16">
        <f t="shared" si="34"/>
        <v>11.379310344827585</v>
      </c>
      <c r="BT51" s="16">
        <f>BJ51/BT$4</f>
        <v>2.096774193548387</v>
      </c>
      <c r="BU51" s="16">
        <f>BM51/((BL51*BN51)^0.5)</f>
        <v>1.2509660639864599</v>
      </c>
      <c r="BV51" s="16">
        <f>BQ51/((BP51*BR51)^0.5)</f>
        <v>1.5510851308523257</v>
      </c>
      <c r="BW51" s="16">
        <f>BL51/BT51</f>
        <v>13.787885139383777</v>
      </c>
      <c r="BX51" s="16"/>
      <c r="BY51" s="16"/>
      <c r="BZ51" s="16"/>
      <c r="CA51" s="16"/>
      <c r="CB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</row>
    <row r="52" spans="1:173" x14ac:dyDescent="0.3">
      <c r="A52" t="s">
        <v>163</v>
      </c>
      <c r="B52" t="s">
        <v>134</v>
      </c>
      <c r="D52" s="17">
        <v>6.64</v>
      </c>
      <c r="E52" s="16">
        <v>0.34</v>
      </c>
      <c r="F52" s="16">
        <v>10.33</v>
      </c>
      <c r="G52" s="16">
        <v>8.0500000000000007</v>
      </c>
      <c r="H52" s="17">
        <v>33.9</v>
      </c>
      <c r="I52" s="16">
        <v>0.6</v>
      </c>
      <c r="J52" s="16">
        <v>0.1</v>
      </c>
      <c r="K52" s="16">
        <v>0.12</v>
      </c>
      <c r="L52" s="16">
        <v>0.56999999999999995</v>
      </c>
      <c r="M52" s="16">
        <v>0.96</v>
      </c>
      <c r="N52" s="17">
        <v>38.75</v>
      </c>
      <c r="O52" s="11">
        <f t="shared" si="23"/>
        <v>100.36</v>
      </c>
      <c r="P52" s="35"/>
      <c r="Q52" s="75">
        <v>4320</v>
      </c>
      <c r="R52" s="57"/>
      <c r="S52" s="76">
        <v>72</v>
      </c>
      <c r="T52" s="76">
        <v>20</v>
      </c>
      <c r="U52" s="76">
        <v>115</v>
      </c>
      <c r="V52" s="59"/>
      <c r="W52" s="59"/>
      <c r="X52" s="76">
        <v>102</v>
      </c>
      <c r="Y52" s="76">
        <v>40</v>
      </c>
      <c r="Z52" s="76">
        <v>38</v>
      </c>
      <c r="AA52" s="59"/>
      <c r="AB52" s="76">
        <v>5410</v>
      </c>
      <c r="AC52" s="59"/>
      <c r="AD52" s="59"/>
      <c r="AE52" s="76">
        <v>25</v>
      </c>
      <c r="AF52" s="59">
        <v>10.38</v>
      </c>
      <c r="AG52" s="76">
        <v>54</v>
      </c>
      <c r="AH52" s="76">
        <v>73</v>
      </c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16"/>
      <c r="AX52" s="16">
        <v>16.3</v>
      </c>
      <c r="AY52" s="16">
        <v>22.67</v>
      </c>
      <c r="AZ52" s="16"/>
      <c r="BA52" s="16">
        <v>11.43</v>
      </c>
      <c r="BB52" s="16">
        <v>3.12</v>
      </c>
      <c r="BC52" s="16">
        <v>3.2</v>
      </c>
      <c r="BD52" s="16">
        <v>2.13</v>
      </c>
      <c r="BE52" s="16">
        <v>0.88</v>
      </c>
      <c r="BF52" s="16">
        <v>2.0099999999999998</v>
      </c>
      <c r="BG52" s="16">
        <v>0.89</v>
      </c>
      <c r="BH52" s="16"/>
      <c r="BI52" s="16"/>
      <c r="BJ52" s="16">
        <v>0.81</v>
      </c>
      <c r="BK52" s="16">
        <v>0.21</v>
      </c>
      <c r="BL52" s="16">
        <f t="shared" si="33"/>
        <v>44.414168937329705</v>
      </c>
      <c r="BM52" s="16">
        <f t="shared" si="33"/>
        <v>23.688610240334381</v>
      </c>
      <c r="BN52" s="23">
        <f>EXP((LN(BL52)-LN(BO52))/3+LN(BO52))</f>
        <v>22.557532919326373</v>
      </c>
      <c r="BO52" s="16">
        <f t="shared" si="34"/>
        <v>16.075949367088608</v>
      </c>
      <c r="BP52" s="16">
        <f t="shared" si="34"/>
        <v>13.506493506493506</v>
      </c>
      <c r="BQ52" s="16">
        <f t="shared" si="34"/>
        <v>36.781609195402304</v>
      </c>
      <c r="BR52" s="16">
        <f t="shared" si="34"/>
        <v>6.9607843137254903</v>
      </c>
      <c r="BS52" s="16">
        <f t="shared" si="34"/>
        <v>15.172413793103448</v>
      </c>
      <c r="BT52" s="16">
        <f>BJ52/BT$4</f>
        <v>3.2661290322580649</v>
      </c>
      <c r="BU52" s="16">
        <f>BM52/((BL52*BN52)^0.5)</f>
        <v>0.74839867918150982</v>
      </c>
      <c r="BV52" s="16">
        <f>BQ52/((BP52*BR52)^0.5)</f>
        <v>3.7934147641264109</v>
      </c>
      <c r="BW52" s="16">
        <f>BL52/BT52</f>
        <v>13.598412217849093</v>
      </c>
      <c r="BX52" s="16"/>
      <c r="BY52" s="16"/>
      <c r="BZ52" s="16"/>
      <c r="CA52" s="16"/>
      <c r="CB52" s="16"/>
      <c r="CJ52" s="40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</row>
    <row r="53" spans="1:173" x14ac:dyDescent="0.3">
      <c r="A53" t="s">
        <v>164</v>
      </c>
      <c r="B53" t="s">
        <v>162</v>
      </c>
      <c r="D53" s="17">
        <v>6.55</v>
      </c>
      <c r="E53" s="16">
        <v>2.31</v>
      </c>
      <c r="F53" s="16">
        <v>10.23</v>
      </c>
      <c r="G53" s="16">
        <v>3.4</v>
      </c>
      <c r="H53" s="17">
        <v>46.6</v>
      </c>
      <c r="I53" s="16">
        <v>0.64</v>
      </c>
      <c r="J53" s="16">
        <v>0.11</v>
      </c>
      <c r="K53" s="16">
        <v>0.11</v>
      </c>
      <c r="L53" s="16">
        <v>0.63</v>
      </c>
      <c r="M53" s="16">
        <v>0.3</v>
      </c>
      <c r="N53" s="17">
        <v>39.32</v>
      </c>
      <c r="O53" s="11">
        <f t="shared" si="23"/>
        <v>110.19999999999999</v>
      </c>
      <c r="P53" s="24"/>
      <c r="Q53" s="56">
        <v>386</v>
      </c>
      <c r="R53" s="57"/>
      <c r="S53" s="58">
        <v>40</v>
      </c>
      <c r="T53" s="58">
        <v>10</v>
      </c>
      <c r="U53" s="58">
        <v>103</v>
      </c>
      <c r="V53" s="59"/>
      <c r="W53" s="59"/>
      <c r="X53" s="58">
        <v>35</v>
      </c>
      <c r="Y53" s="58">
        <v>38</v>
      </c>
      <c r="Z53" s="58">
        <v>13</v>
      </c>
      <c r="AA53" s="59"/>
      <c r="AB53" s="58">
        <v>510</v>
      </c>
      <c r="AC53" s="59"/>
      <c r="AD53" s="59"/>
      <c r="AE53" s="58">
        <v>15</v>
      </c>
      <c r="AF53" s="59">
        <v>5.05</v>
      </c>
      <c r="AG53" s="58">
        <v>55</v>
      </c>
      <c r="AH53" s="58">
        <v>65</v>
      </c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16"/>
      <c r="AX53" s="16">
        <v>14.35</v>
      </c>
      <c r="AY53" s="16">
        <v>16.96</v>
      </c>
      <c r="AZ53" s="16"/>
      <c r="BA53" s="16">
        <v>9.01</v>
      </c>
      <c r="BB53" s="16">
        <v>2.6</v>
      </c>
      <c r="BC53" s="16">
        <v>0.46</v>
      </c>
      <c r="BD53" s="16">
        <v>1.51</v>
      </c>
      <c r="BE53" s="16">
        <v>0.68</v>
      </c>
      <c r="BF53" s="16">
        <v>0.48</v>
      </c>
      <c r="BG53" s="16">
        <v>0.56000000000000005</v>
      </c>
      <c r="BH53" s="16"/>
      <c r="BI53" s="16"/>
      <c r="BJ53" s="16">
        <v>0.34</v>
      </c>
      <c r="BK53" s="16">
        <v>0.05</v>
      </c>
      <c r="BL53" s="16">
        <f t="shared" si="33"/>
        <v>39.100817438692097</v>
      </c>
      <c r="BM53" s="16">
        <f t="shared" si="33"/>
        <v>17.722048066875654</v>
      </c>
      <c r="BN53" s="23">
        <f>EXP((LN(BL53)-LN(BO53))/3+LN(BO53))</f>
        <v>18.448684582016512</v>
      </c>
      <c r="BO53" s="16">
        <f t="shared" si="34"/>
        <v>12.672292545710267</v>
      </c>
      <c r="BP53" s="16">
        <f t="shared" si="34"/>
        <v>11.255411255411255</v>
      </c>
      <c r="BQ53" s="16">
        <f t="shared" si="34"/>
        <v>5.2873563218390807</v>
      </c>
      <c r="BR53" s="16">
        <f t="shared" si="34"/>
        <v>4.9346405228758172</v>
      </c>
      <c r="BS53" s="16">
        <f t="shared" si="34"/>
        <v>11.724137931034482</v>
      </c>
      <c r="BT53" s="16">
        <f>BJ53/BT$4</f>
        <v>1.370967741935484</v>
      </c>
      <c r="BU53" s="16">
        <f>BM53/((BL53*BN53)^0.5)</f>
        <v>0.65983946759600987</v>
      </c>
      <c r="BV53" s="16">
        <f>BQ53/((BP53*BR53)^0.5)</f>
        <v>0.70946362666839557</v>
      </c>
      <c r="BW53" s="16">
        <f>BL53/BT53</f>
        <v>28.520596249398938</v>
      </c>
      <c r="BX53" s="16"/>
      <c r="BY53" s="16"/>
      <c r="BZ53" s="16"/>
      <c r="CA53" s="16"/>
      <c r="CB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</row>
    <row r="54" spans="1:173" x14ac:dyDescent="0.3">
      <c r="A54" t="s">
        <v>165</v>
      </c>
      <c r="B54" t="s">
        <v>162</v>
      </c>
      <c r="D54" s="17">
        <v>3.1</v>
      </c>
      <c r="E54" s="16">
        <v>2.0099999999999998</v>
      </c>
      <c r="F54" s="16">
        <v>11.2</v>
      </c>
      <c r="G54" s="16">
        <v>3.43</v>
      </c>
      <c r="H54" s="17">
        <v>42.6</v>
      </c>
      <c r="I54" s="16">
        <v>0.93</v>
      </c>
      <c r="J54" s="16">
        <v>0.44</v>
      </c>
      <c r="K54" s="16">
        <v>0.25</v>
      </c>
      <c r="L54" s="16">
        <v>0.72</v>
      </c>
      <c r="M54" s="16">
        <v>0.35</v>
      </c>
      <c r="N54" s="17">
        <v>35.56</v>
      </c>
      <c r="O54" s="11">
        <f t="shared" si="23"/>
        <v>100.59</v>
      </c>
      <c r="P54" s="24"/>
      <c r="Q54" s="56">
        <v>2310</v>
      </c>
      <c r="R54" s="57"/>
      <c r="S54" s="58">
        <v>85</v>
      </c>
      <c r="T54" s="58">
        <v>14</v>
      </c>
      <c r="U54" s="58">
        <v>110</v>
      </c>
      <c r="V54" s="59"/>
      <c r="W54" s="59"/>
      <c r="X54" s="58">
        <v>78</v>
      </c>
      <c r="Y54" s="58">
        <v>34</v>
      </c>
      <c r="Z54" s="58">
        <v>18</v>
      </c>
      <c r="AA54" s="59"/>
      <c r="AB54" s="58">
        <v>2365</v>
      </c>
      <c r="AC54" s="59"/>
      <c r="AD54" s="59"/>
      <c r="AE54" s="58">
        <v>30</v>
      </c>
      <c r="AF54" s="59">
        <v>4.01</v>
      </c>
      <c r="AG54" s="58">
        <v>70</v>
      </c>
      <c r="AH54" s="58">
        <v>60</v>
      </c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16"/>
      <c r="AX54" s="16">
        <v>10.68</v>
      </c>
      <c r="AY54" s="16">
        <v>8.01</v>
      </c>
      <c r="AZ54" s="16"/>
      <c r="BA54" s="16">
        <v>4.95</v>
      </c>
      <c r="BB54" s="16">
        <v>0.78</v>
      </c>
      <c r="BC54" s="16">
        <v>0.82</v>
      </c>
      <c r="BD54" s="16">
        <v>0.55000000000000004</v>
      </c>
      <c r="BE54" s="16">
        <v>0.33</v>
      </c>
      <c r="BF54" s="16">
        <v>0.62</v>
      </c>
      <c r="BG54" s="16">
        <v>0.65</v>
      </c>
      <c r="BH54" s="16"/>
      <c r="BI54" s="16"/>
      <c r="BJ54" s="16">
        <v>0.78</v>
      </c>
      <c r="BK54" s="16">
        <v>0.03</v>
      </c>
      <c r="BL54" s="16">
        <f t="shared" si="33"/>
        <v>29.100817438692097</v>
      </c>
      <c r="BM54" s="16">
        <f t="shared" si="33"/>
        <v>8.3699059561128522</v>
      </c>
      <c r="BN54" s="23">
        <f>EXP((LN(BL54)-LN(BO54))/3+LN(BO54))</f>
        <v>11.21481537294518</v>
      </c>
      <c r="BO54" s="16">
        <f t="shared" si="34"/>
        <v>6.9620253164556969</v>
      </c>
      <c r="BP54" s="16">
        <f t="shared" si="34"/>
        <v>3.3766233766233764</v>
      </c>
      <c r="BQ54" s="16">
        <f t="shared" si="34"/>
        <v>9.4252873563218387</v>
      </c>
      <c r="BR54" s="16">
        <f t="shared" si="34"/>
        <v>1.797385620915033</v>
      </c>
      <c r="BS54" s="16">
        <f t="shared" si="34"/>
        <v>5.6896551724137927</v>
      </c>
      <c r="BT54" s="16">
        <f>BJ54/BT$4</f>
        <v>3.145161290322581</v>
      </c>
      <c r="BU54" s="16">
        <f>BM54/((BL54*BN54)^0.5)</f>
        <v>0.46331026233656247</v>
      </c>
      <c r="BV54" s="16">
        <f>BQ54/((BP54*BR54)^0.5)</f>
        <v>3.825891564538336</v>
      </c>
      <c r="BW54" s="16">
        <f>BL54/BT54</f>
        <v>9.2525675958918452</v>
      </c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</row>
    <row r="55" spans="1:173" x14ac:dyDescent="0.3">
      <c r="A55" t="s">
        <v>166</v>
      </c>
      <c r="B55" t="s">
        <v>167</v>
      </c>
      <c r="D55">
        <v>0.1</v>
      </c>
      <c r="E55">
        <v>0.2</v>
      </c>
      <c r="F55">
        <v>2.2000000000000002</v>
      </c>
      <c r="G55">
        <v>0.5</v>
      </c>
      <c r="H55">
        <v>53.6</v>
      </c>
      <c r="I55">
        <v>0.4</v>
      </c>
      <c r="J55">
        <v>0.1</v>
      </c>
      <c r="K55">
        <v>0.1</v>
      </c>
      <c r="L55">
        <v>0.02</v>
      </c>
      <c r="M55">
        <v>0.13</v>
      </c>
      <c r="N55">
        <v>42.5</v>
      </c>
      <c r="O55" s="11">
        <f>SUM(D55:N55)</f>
        <v>99.850000000000009</v>
      </c>
      <c r="P55" s="18"/>
      <c r="Q55" s="59">
        <v>25</v>
      </c>
      <c r="R55" s="57"/>
      <c r="S55" s="59">
        <v>7.5</v>
      </c>
      <c r="T55" s="59">
        <v>9.9</v>
      </c>
      <c r="U55" s="59">
        <v>1.6</v>
      </c>
      <c r="V55" s="59"/>
      <c r="W55" s="59"/>
      <c r="X55" s="59">
        <v>37.200000000000003</v>
      </c>
      <c r="Y55" s="59"/>
      <c r="Z55" s="59"/>
      <c r="AA55" s="59"/>
      <c r="AB55" s="59"/>
      <c r="AC55" s="59"/>
      <c r="AD55" s="59"/>
      <c r="AE55" s="59">
        <v>7.1</v>
      </c>
      <c r="AF55" s="59">
        <v>4</v>
      </c>
      <c r="AG55" s="61">
        <v>1</v>
      </c>
      <c r="AH55" s="59">
        <v>30.3</v>
      </c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16"/>
      <c r="AX55" s="16">
        <v>3</v>
      </c>
      <c r="AY55" s="16">
        <v>4</v>
      </c>
      <c r="AZ55" s="16"/>
      <c r="BA55" s="16">
        <v>2</v>
      </c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>
        <v>-1.98</v>
      </c>
      <c r="CF55">
        <v>-8.41</v>
      </c>
      <c r="CG55">
        <f>30.706+CF55</f>
        <v>22.295999999999999</v>
      </c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</row>
    <row r="56" spans="1:173" x14ac:dyDescent="0.3">
      <c r="A56" t="s">
        <v>168</v>
      </c>
      <c r="B56" t="s">
        <v>167</v>
      </c>
      <c r="D56">
        <v>4.0999999999999996</v>
      </c>
      <c r="E56">
        <v>0.6</v>
      </c>
      <c r="F56">
        <v>2.2000000000000002</v>
      </c>
      <c r="G56">
        <v>0.4</v>
      </c>
      <c r="H56">
        <v>48.9</v>
      </c>
      <c r="I56">
        <v>0.8</v>
      </c>
      <c r="J56">
        <v>0.1</v>
      </c>
      <c r="K56">
        <v>0.1</v>
      </c>
      <c r="L56">
        <v>0.03</v>
      </c>
      <c r="M56">
        <v>0.66</v>
      </c>
      <c r="N56">
        <v>40.199999999999996</v>
      </c>
      <c r="O56" s="11">
        <f>SUM(D56:N56)</f>
        <v>98.089999999999989</v>
      </c>
      <c r="P56" s="18"/>
      <c r="Q56" s="59">
        <v>89.542483660130713</v>
      </c>
      <c r="R56" s="57"/>
      <c r="S56" s="59">
        <v>13.4</v>
      </c>
      <c r="T56" s="59">
        <v>26.3</v>
      </c>
      <c r="U56" s="59">
        <v>3.5</v>
      </c>
      <c r="V56" s="59"/>
      <c r="W56" s="59"/>
      <c r="X56" s="59">
        <v>68.5</v>
      </c>
      <c r="Y56" s="59"/>
      <c r="Z56" s="59"/>
      <c r="AA56" s="59"/>
      <c r="AB56" s="59"/>
      <c r="AC56" s="59"/>
      <c r="AD56" s="59"/>
      <c r="AE56" s="59">
        <v>25.7</v>
      </c>
      <c r="AF56" s="59">
        <v>11.3</v>
      </c>
      <c r="AG56" s="59">
        <v>8.6</v>
      </c>
      <c r="AH56" s="59">
        <v>6.9</v>
      </c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16"/>
      <c r="AX56" s="16">
        <v>16</v>
      </c>
      <c r="AY56" s="16">
        <v>20</v>
      </c>
      <c r="AZ56" s="16"/>
      <c r="BA56" s="16">
        <v>12</v>
      </c>
      <c r="BB56" s="16">
        <v>2</v>
      </c>
      <c r="BC56" s="16">
        <v>1</v>
      </c>
      <c r="BD56" s="16"/>
      <c r="BE56" s="16"/>
      <c r="BF56" s="16">
        <v>1</v>
      </c>
      <c r="BG56" s="16"/>
      <c r="BH56" s="16"/>
      <c r="BI56" s="16"/>
      <c r="BJ56" s="16">
        <v>1</v>
      </c>
      <c r="BK56" s="16"/>
      <c r="BL56" s="16">
        <f>AX56/BL$4</f>
        <v>43.596730245231612</v>
      </c>
      <c r="BM56" s="16">
        <f>AY56/BM$4</f>
        <v>20.898641588296762</v>
      </c>
      <c r="BN56" s="23">
        <f>EXP((LN(BL56)-LN(BO56))/3+LN(BO56))</f>
        <v>23.157538940627255</v>
      </c>
      <c r="BO56" s="16">
        <f t="shared" ref="BO56:BQ57" si="35">BA56/BO$4</f>
        <v>16.877637130801688</v>
      </c>
      <c r="BP56" s="16">
        <f t="shared" si="35"/>
        <v>8.6580086580086579</v>
      </c>
      <c r="BQ56" s="16">
        <f t="shared" si="35"/>
        <v>11.494252873563219</v>
      </c>
      <c r="BR56" s="16"/>
      <c r="BS56" s="16"/>
      <c r="BT56" s="16">
        <f>BJ56/BT$4</f>
        <v>4.032258064516129</v>
      </c>
      <c r="BU56" s="16">
        <f>BM56/((BL56*BN56)^0.5)</f>
        <v>0.65772582925705891</v>
      </c>
      <c r="BV56" s="16"/>
      <c r="BW56" s="16">
        <f>BL56/BT56</f>
        <v>10.81198910081744</v>
      </c>
      <c r="BX56" s="16"/>
      <c r="BY56" s="16"/>
      <c r="BZ56" s="16"/>
      <c r="CA56" s="16"/>
      <c r="CB56" s="16"/>
      <c r="CC56">
        <v>-7.33</v>
      </c>
      <c r="CF56">
        <v>-8.19</v>
      </c>
      <c r="CG56">
        <f>30.706+CF56</f>
        <v>22.515999999999998</v>
      </c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</row>
    <row r="57" spans="1:173" x14ac:dyDescent="0.3">
      <c r="A57" s="2" t="s">
        <v>169</v>
      </c>
      <c r="B57" t="s">
        <v>170</v>
      </c>
      <c r="D57" s="16">
        <v>1</v>
      </c>
      <c r="E57" s="16">
        <v>2</v>
      </c>
      <c r="F57">
        <v>11.3</v>
      </c>
      <c r="G57">
        <v>3.3</v>
      </c>
      <c r="H57">
        <v>43.7</v>
      </c>
      <c r="I57">
        <v>0.9</v>
      </c>
      <c r="J57">
        <v>0.4</v>
      </c>
      <c r="K57">
        <v>0.2</v>
      </c>
      <c r="L57">
        <v>0.15</v>
      </c>
      <c r="M57">
        <v>0.25</v>
      </c>
      <c r="N57" s="17">
        <v>38</v>
      </c>
      <c r="O57" s="11">
        <f>SUM(D57:N57)</f>
        <v>101.2</v>
      </c>
      <c r="Q57" s="59">
        <v>895.42483660130733</v>
      </c>
      <c r="R57" s="57"/>
      <c r="S57" s="59">
        <v>17</v>
      </c>
      <c r="T57" s="59">
        <v>65.099999999999994</v>
      </c>
      <c r="U57" s="59">
        <v>9.8000000000000007</v>
      </c>
      <c r="V57" s="59"/>
      <c r="W57" s="59"/>
      <c r="X57" s="59">
        <v>80</v>
      </c>
      <c r="Y57" s="59"/>
      <c r="Z57" s="59"/>
      <c r="AA57" s="59"/>
      <c r="AB57" s="59"/>
      <c r="AC57" s="59"/>
      <c r="AD57" s="59"/>
      <c r="AE57" s="59">
        <v>53.4</v>
      </c>
      <c r="AF57" s="59">
        <v>17.5</v>
      </c>
      <c r="AG57" s="59">
        <v>16</v>
      </c>
      <c r="AH57" s="59">
        <v>23.9</v>
      </c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16"/>
      <c r="AX57" s="16">
        <v>15</v>
      </c>
      <c r="AY57" s="16">
        <v>24</v>
      </c>
      <c r="AZ57" s="16"/>
      <c r="BA57" s="16">
        <v>12</v>
      </c>
      <c r="BB57" s="16">
        <v>2</v>
      </c>
      <c r="BC57" s="16">
        <v>1</v>
      </c>
      <c r="BD57" s="16">
        <v>2</v>
      </c>
      <c r="BE57" s="16"/>
      <c r="BF57" s="16">
        <v>1</v>
      </c>
      <c r="BG57" s="16"/>
      <c r="BH57" s="16"/>
      <c r="BI57" s="16"/>
      <c r="BJ57" s="16">
        <v>1</v>
      </c>
      <c r="BK57" s="16"/>
      <c r="BL57" s="16">
        <f>AX57/BL$4</f>
        <v>40.871934604904631</v>
      </c>
      <c r="BM57" s="16">
        <f>AY57/BM$4</f>
        <v>25.078369905956112</v>
      </c>
      <c r="BN57" s="23">
        <f>EXP((LN(BL57)-LN(BO57))/3+LN(BO57))</f>
        <v>22.664674961942374</v>
      </c>
      <c r="BO57" s="16">
        <f t="shared" si="35"/>
        <v>16.877637130801688</v>
      </c>
      <c r="BP57" s="16">
        <f t="shared" si="35"/>
        <v>8.6580086580086579</v>
      </c>
      <c r="BQ57" s="16">
        <f t="shared" si="35"/>
        <v>11.494252873563219</v>
      </c>
      <c r="BR57" s="16"/>
      <c r="BS57" s="16"/>
      <c r="BT57" s="16">
        <f>BJ57/BT$4</f>
        <v>4.032258064516129</v>
      </c>
      <c r="BU57" s="16">
        <f>BM57/((BL57*BN57)^0.5)</f>
        <v>0.82397106103021356</v>
      </c>
      <c r="BV57" s="16"/>
      <c r="BW57" s="16">
        <f>BL57/BT57</f>
        <v>10.136239782016348</v>
      </c>
      <c r="BX57" s="16"/>
      <c r="BY57" s="16"/>
      <c r="BZ57" s="16"/>
      <c r="CA57" s="16"/>
      <c r="CB57" s="16"/>
      <c r="CC57">
        <v>-5.99</v>
      </c>
      <c r="CF57">
        <v>-7.55</v>
      </c>
      <c r="CG57">
        <f>30.706+CF57</f>
        <v>23.155999999999999</v>
      </c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</row>
    <row r="58" spans="1:173" x14ac:dyDescent="0.3"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</row>
    <row r="59" spans="1:173" x14ac:dyDescent="0.3">
      <c r="B59" t="s">
        <v>171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 t="s">
        <v>172</v>
      </c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</row>
    <row r="60" spans="1:173" ht="15.6" x14ac:dyDescent="0.3">
      <c r="A60" s="77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</row>
    <row r="62" spans="1:173" x14ac:dyDescent="0.3">
      <c r="A62" s="5" t="s">
        <v>173</v>
      </c>
    </row>
    <row r="63" spans="1:173" x14ac:dyDescent="0.3">
      <c r="A63" t="s">
        <v>174</v>
      </c>
    </row>
    <row r="64" spans="1:173" x14ac:dyDescent="0.3">
      <c r="A64" t="s">
        <v>177</v>
      </c>
    </row>
    <row r="65" spans="1:1" x14ac:dyDescent="0.3">
      <c r="A65" t="s">
        <v>175</v>
      </c>
    </row>
  </sheetData>
  <mergeCells count="2">
    <mergeCell ref="D3:E3"/>
    <mergeCell ref="P5:W5"/>
  </mergeCells>
  <hyperlinks>
    <hyperlink ref="BZ6" r:id="rId1" xr:uid="{5F957867-14DB-4F4C-AF40-373DCA0FEB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Data</vt:lpstr>
      <vt:lpstr>Del13c-Mn</vt:lpstr>
      <vt:lpstr>Del18O-13C</vt:lpstr>
      <vt:lpstr>Ce-oxide</vt:lpstr>
      <vt:lpstr>Ce-carb </vt:lpstr>
      <vt:lpstr>Eu-oxide</vt:lpstr>
      <vt:lpstr>EU-carb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Maynard</dc:creator>
  <cp:lastModifiedBy>James Maynard</cp:lastModifiedBy>
  <dcterms:created xsi:type="dcterms:W3CDTF">2019-07-31T13:20:26Z</dcterms:created>
  <dcterms:modified xsi:type="dcterms:W3CDTF">2019-10-30T04:27:18Z</dcterms:modified>
</cp:coreProperties>
</file>